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455" activeTab="0"/>
  </bookViews>
  <sheets>
    <sheet name="横長" sheetId="1" r:id="rId1"/>
    <sheet name="社員マスタ" sheetId="2" r:id="rId2"/>
    <sheet name="伝票風" sheetId="3" r:id="rId3"/>
  </sheets>
  <definedNames>
    <definedName name="code_all">'社員マスタ'!$A$2:$A$28</definedName>
    <definedName name="code1">'横長'!$AN$1</definedName>
    <definedName name="code2">'横長'!$AN$13</definedName>
    <definedName name="code3">'横長'!$AN$25</definedName>
    <definedName name="de_day">'伝票風'!$F$7</definedName>
    <definedName name="de_day1">'伝票風'!$R$7</definedName>
    <definedName name="de_time">'伝票風'!$F$9</definedName>
    <definedName name="de_time1">'伝票風'!$R$9</definedName>
    <definedName name="gai_time">'伝票風'!$F$10</definedName>
    <definedName name="gai_time1">'伝票風'!$R$10</definedName>
    <definedName name="jyumin_a">'社員マスタ'!$K$2:$K$28</definedName>
    <definedName name="jyutaku_a">'社員マスタ'!$F$2:$F$28</definedName>
    <definedName name="kaigo_a">'社員マスタ'!$I$2:$I$28</definedName>
    <definedName name="kazoku_a">'社員マスタ'!$G$2:$G$28</definedName>
    <definedName name="kenpo_a">'社員マスタ'!$H$2:$H$28</definedName>
    <definedName name="kihon_a">'社員マスタ'!$C$2:$C$28</definedName>
    <definedName name="kousei_a">'社員マスタ'!$J$2:$J$28</definedName>
    <definedName name="m_name">'社員マスタ'!$B:$B</definedName>
    <definedName name="name_a">'社員マスタ'!$B$2:$B$28</definedName>
    <definedName name="name1" localSheetId="0">'横長'!$AV$1</definedName>
    <definedName name="name1">'横長'!$AV$1</definedName>
    <definedName name="name2">'横長'!$AV$13</definedName>
    <definedName name="name5">'横長'!$AV$1</definedName>
    <definedName name="ncd">'伝票風'!$B$6</definedName>
    <definedName name="ncd2">'伝票風'!$N$6</definedName>
    <definedName name="_xlnm.Print_Area" localSheetId="0">'横長'!$A$1:$BA$35</definedName>
    <definedName name="tukin_a">'社員マスタ'!$E$2:$E$28</definedName>
    <definedName name="xxx">'社員マスタ'!$G$33</definedName>
    <definedName name="家族手当">'社員マスタ'!$G:$G</definedName>
    <definedName name="介護保険">'社員マスタ'!$I:$I</definedName>
    <definedName name="基本給">'社員マスタ'!$C:$C</definedName>
    <definedName name="健康保険">'社員マスタ'!$H:$H</definedName>
    <definedName name="厚生年金">'社員マスタ'!$J:$J</definedName>
    <definedName name="支給額計">'伝票風'!$F$20</definedName>
    <definedName name="支給額計1">'伝票風'!$R$20</definedName>
    <definedName name="氏名">'社員マスタ'!$B:$B</definedName>
    <definedName name="住宅手当">'社員マスタ'!$F:$F</definedName>
    <definedName name="住民税">'社員マスタ'!$K:$K</definedName>
    <definedName name="通勤手当">'社員マスタ'!$E:$E</definedName>
  </definedNames>
  <calcPr fullCalcOnLoad="1"/>
</workbook>
</file>

<file path=xl/sharedStrings.xml><?xml version="1.0" encoding="utf-8"?>
<sst xmlns="http://schemas.openxmlformats.org/spreadsheetml/2006/main" count="233" uniqueCount="106">
  <si>
    <t>給与支給明細書</t>
  </si>
  <si>
    <t>年</t>
  </si>
  <si>
    <t>月分</t>
  </si>
  <si>
    <t>支給年月日</t>
  </si>
  <si>
    <t>月</t>
  </si>
  <si>
    <t>日</t>
  </si>
  <si>
    <t>氏名</t>
  </si>
  <si>
    <t>勤怠</t>
  </si>
  <si>
    <t>出勤日数</t>
  </si>
  <si>
    <t>欠勤日数</t>
  </si>
  <si>
    <t>有給休暇</t>
  </si>
  <si>
    <t>代休日数</t>
  </si>
  <si>
    <t>早出残業</t>
  </si>
  <si>
    <t>早朝深夜</t>
  </si>
  <si>
    <t>基本給</t>
  </si>
  <si>
    <t>残業手当</t>
  </si>
  <si>
    <t>通勤手当</t>
  </si>
  <si>
    <t>住宅手当</t>
  </si>
  <si>
    <t>家族手当</t>
  </si>
  <si>
    <t>健康保険</t>
  </si>
  <si>
    <t>介護保険</t>
  </si>
  <si>
    <t>厚生年金</t>
  </si>
  <si>
    <t>雇用保険</t>
  </si>
  <si>
    <t>所得税</t>
  </si>
  <si>
    <t>住民税</t>
  </si>
  <si>
    <t>計</t>
  </si>
  <si>
    <t>差引支給額</t>
  </si>
  <si>
    <t>支給額</t>
  </si>
  <si>
    <t>控除額</t>
  </si>
  <si>
    <t>埼玉　太郎</t>
  </si>
  <si>
    <t>埼玉　花子</t>
  </si>
  <si>
    <t>埼玉　次郎</t>
  </si>
  <si>
    <t>埼玉　２男</t>
  </si>
  <si>
    <t>埼玉　３男</t>
  </si>
  <si>
    <t>埼玉　４男</t>
  </si>
  <si>
    <t>埼玉　５男</t>
  </si>
  <si>
    <t>埼玉　６男</t>
  </si>
  <si>
    <t>埼玉　７男</t>
  </si>
  <si>
    <t>東京　太郎</t>
  </si>
  <si>
    <t>東京　花子</t>
  </si>
  <si>
    <t>東京　次郎</t>
  </si>
  <si>
    <t>東京　２男</t>
  </si>
  <si>
    <t>東京　３男</t>
  </si>
  <si>
    <t>東京　４男</t>
  </si>
  <si>
    <t>東京　５男</t>
  </si>
  <si>
    <t>東京　６男</t>
  </si>
  <si>
    <t>東京　７男</t>
  </si>
  <si>
    <t>大坂　太郎</t>
  </si>
  <si>
    <t>大坂　花子</t>
  </si>
  <si>
    <t>大坂　次郎</t>
  </si>
  <si>
    <t>大坂　２男</t>
  </si>
  <si>
    <t>大坂　３男</t>
  </si>
  <si>
    <t>大坂　４男</t>
  </si>
  <si>
    <t>大坂　５男</t>
  </si>
  <si>
    <t>大坂　６男</t>
  </si>
  <si>
    <t>大坂　７男</t>
  </si>
  <si>
    <t>A001</t>
  </si>
  <si>
    <t>A011</t>
  </si>
  <si>
    <t>A020</t>
  </si>
  <si>
    <t>コード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</si>
  <si>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</si>
  <si>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</si>
  <si>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</si>
  <si>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</si>
  <si>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</si>
  <si>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</si>
  <si>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</si>
  <si>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</si>
  <si>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</si>
  <si>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A012</t>
  </si>
  <si>
    <t>A013</t>
  </si>
  <si>
    <t>A014</t>
  </si>
  <si>
    <t>A015</t>
  </si>
  <si>
    <t>A016</t>
  </si>
  <si>
    <t>A017</t>
  </si>
  <si>
    <t>A018</t>
  </si>
  <si>
    <t>A019</t>
  </si>
  <si>
    <t>A021</t>
  </si>
  <si>
    <t>A022</t>
  </si>
  <si>
    <t>A023</t>
  </si>
  <si>
    <t>A024</t>
  </si>
  <si>
    <t>A025</t>
  </si>
  <si>
    <t>A026</t>
  </si>
  <si>
    <t>A027</t>
  </si>
  <si>
    <t>：は手入力を行う</t>
  </si>
  <si>
    <t>：自動計算されます</t>
  </si>
  <si>
    <t>項目説明</t>
  </si>
  <si>
    <t>残業手当：基本給から日給を算出してから計算しています</t>
  </si>
  <si>
    <t>日給単価が決まっているときは、計算値では固定値に書き換えてください</t>
  </si>
  <si>
    <t>残業時間</t>
  </si>
  <si>
    <t>早出残業、早朝深夜には対応していません</t>
  </si>
  <si>
    <t>日</t>
  </si>
  <si>
    <t>労働時間</t>
  </si>
  <si>
    <t>時間外労働時間</t>
  </si>
  <si>
    <t>支給額計</t>
  </si>
  <si>
    <t>時間</t>
  </si>
  <si>
    <t>控除額計</t>
  </si>
  <si>
    <t>a005</t>
  </si>
  <si>
    <t>a006</t>
  </si>
  <si>
    <t>常勤者用</t>
  </si>
  <si>
    <t>パート用</t>
  </si>
  <si>
    <t>残業手当：常勤者は基本給から日給を算出してから計算しています、パートは社員マスタの基本給を使用して算出しています</t>
  </si>
  <si>
    <t>基本給：常勤者は社員マスタから表示、パートは社員マスタ・基本給＊労働時間の計算結果を表示</t>
  </si>
  <si>
    <t>：社員マスタの値をコードから索引して該当値が表示されます</t>
  </si>
  <si>
    <t>ＯＡコーディネーターズ製作</t>
  </si>
  <si>
    <t>問合せ先：postmaster@oac-aka.com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</si>
</sst>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2"/>
      <name val="メイリオ"/>
      <family val="3"/>
    </font>
    <font>
      <b/>
      <u val="single"/>
      <sz val="12"/>
      <color indexed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15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13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15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43" applyFont="1" applyAlignment="1" applyProtection="1">
      <alignment vertical="center"/>
      <protection/>
    </xf>
    <xf numFmtId="38" fontId="4" fillId="0" borderId="17" xfId="49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38" fontId="4" fillId="0" borderId="17" xfId="49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13" borderId="17" xfId="49" applyFont="1" applyFill="1" applyBorder="1" applyAlignment="1">
      <alignment vertical="center"/>
    </xf>
    <xf numFmtId="38" fontId="4" fillId="15" borderId="17" xfId="49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19" xfId="49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right" vertical="center"/>
    </xf>
    <xf numFmtId="38" fontId="4" fillId="33" borderId="18" xfId="49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14" borderId="16" xfId="49" applyFont="1" applyFill="1" applyBorder="1" applyAlignment="1">
      <alignment horizontal="right" vertical="center"/>
    </xf>
    <xf numFmtId="38" fontId="4" fillId="14" borderId="18" xfId="49" applyFont="1" applyFill="1" applyBorder="1" applyAlignment="1">
      <alignment horizontal="right" vertical="center"/>
    </xf>
    <xf numFmtId="38" fontId="4" fillId="14" borderId="16" xfId="49" applyFont="1" applyFill="1" applyBorder="1" applyAlignment="1">
      <alignment vertical="center"/>
    </xf>
    <xf numFmtId="38" fontId="4" fillId="14" borderId="18" xfId="49" applyFont="1" applyFill="1" applyBorder="1" applyAlignment="1">
      <alignment vertical="center"/>
    </xf>
    <xf numFmtId="38" fontId="4" fillId="15" borderId="19" xfId="49" applyFont="1" applyFill="1" applyBorder="1" applyAlignment="1">
      <alignment horizontal="right" vertical="center"/>
    </xf>
    <xf numFmtId="38" fontId="4" fillId="15" borderId="17" xfId="49" applyFont="1" applyFill="1" applyBorder="1" applyAlignment="1">
      <alignment horizontal="right" vertical="center"/>
    </xf>
    <xf numFmtId="38" fontId="4" fillId="13" borderId="19" xfId="49" applyFont="1" applyFill="1" applyBorder="1" applyAlignment="1">
      <alignment horizontal="right" vertical="center"/>
    </xf>
    <xf numFmtId="38" fontId="4" fillId="13" borderId="17" xfId="49" applyFont="1" applyFill="1" applyBorder="1" applyAlignment="1">
      <alignment horizontal="right" vertical="center"/>
    </xf>
    <xf numFmtId="38" fontId="4" fillId="34" borderId="17" xfId="49" applyFont="1" applyFill="1" applyBorder="1" applyAlignment="1">
      <alignment horizontal="right" vertical="center"/>
    </xf>
    <xf numFmtId="176" fontId="4" fillId="34" borderId="17" xfId="0" applyNumberFormat="1" applyFont="1" applyFill="1" applyBorder="1" applyAlignment="1">
      <alignment horizontal="right" vertical="center"/>
    </xf>
    <xf numFmtId="176" fontId="0" fillId="34" borderId="17" xfId="0" applyNumberFormat="1" applyFill="1" applyBorder="1" applyAlignment="1">
      <alignment horizontal="right" vertical="center"/>
    </xf>
    <xf numFmtId="176" fontId="4" fillId="15" borderId="17" xfId="0" applyNumberFormat="1" applyFont="1" applyFill="1" applyBorder="1" applyAlignment="1">
      <alignment horizontal="right" vertical="center"/>
    </xf>
    <xf numFmtId="176" fontId="0" fillId="15" borderId="17" xfId="0" applyNumberForma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0" fontId="0" fillId="13" borderId="0" xfId="0" applyFill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c-aka.com/offic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ac-aka.com/offic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zoomScalePageLayoutView="0" workbookViewId="0" topLeftCell="A34">
      <selection activeCell="K47" sqref="K47"/>
    </sheetView>
  </sheetViews>
  <sheetFormatPr defaultColWidth="2.59765625" defaultRowHeight="18" customHeight="1"/>
  <cols>
    <col min="1" max="47" width="2.59765625" style="2" customWidth="1"/>
    <col min="48" max="48" width="5" style="2" bestFit="1" customWidth="1"/>
    <col min="49" max="16384" width="2.59765625" style="2" customWidth="1"/>
  </cols>
  <sheetData>
    <row r="1" spans="1:50" ht="19.5" customHeight="1">
      <c r="A1" s="1" t="s">
        <v>0</v>
      </c>
      <c r="K1" s="68"/>
      <c r="L1" s="68"/>
      <c r="M1" s="68"/>
      <c r="N1" s="2" t="s">
        <v>1</v>
      </c>
      <c r="O1" s="68"/>
      <c r="P1" s="68"/>
      <c r="Q1" s="2" t="s">
        <v>2</v>
      </c>
      <c r="U1" s="2" t="s">
        <v>3</v>
      </c>
      <c r="Y1" s="68"/>
      <c r="Z1" s="68"/>
      <c r="AA1" s="68"/>
      <c r="AB1" s="2" t="s">
        <v>1</v>
      </c>
      <c r="AC1" s="68"/>
      <c r="AD1" s="68"/>
      <c r="AE1" s="2" t="s">
        <v>4</v>
      </c>
      <c r="AF1" s="68"/>
      <c r="AG1" s="68"/>
      <c r="AH1" s="2" t="s">
        <v>5</v>
      </c>
      <c r="AK1" s="2" t="s">
        <v>59</v>
      </c>
      <c r="AN1" s="22" t="s">
        <v>58</v>
      </c>
      <c r="AT1" s="2" t="s">
        <v>6</v>
      </c>
      <c r="AV1" s="71" t="str">
        <f>LOOKUP(code1,'社員マスタ'!A2:A28,'社員マスタ'!B2:B28)</f>
        <v>大坂　花子</v>
      </c>
      <c r="AW1" s="72"/>
      <c r="AX1" s="72"/>
    </row>
    <row r="2" ht="9.75" customHeight="1"/>
    <row r="3" spans="1:60" ht="18" customHeight="1">
      <c r="A3" s="4"/>
      <c r="B3" s="73" t="s">
        <v>7</v>
      </c>
      <c r="C3" s="73"/>
      <c r="D3" s="73"/>
      <c r="E3" s="5"/>
      <c r="F3" s="67" t="s">
        <v>8</v>
      </c>
      <c r="G3" s="67"/>
      <c r="H3" s="67"/>
      <c r="I3" s="67"/>
      <c r="J3" s="91"/>
      <c r="K3" s="92"/>
      <c r="L3" s="92"/>
      <c r="M3" s="92"/>
      <c r="N3" s="67" t="s">
        <v>9</v>
      </c>
      <c r="O3" s="67"/>
      <c r="P3" s="67"/>
      <c r="Q3" s="67"/>
      <c r="R3" s="92"/>
      <c r="S3" s="92"/>
      <c r="T3" s="92"/>
      <c r="U3" s="92"/>
      <c r="V3" s="67" t="s">
        <v>10</v>
      </c>
      <c r="W3" s="67"/>
      <c r="X3" s="67"/>
      <c r="Y3" s="67"/>
      <c r="Z3" s="92"/>
      <c r="AA3" s="92"/>
      <c r="AB3" s="92"/>
      <c r="AC3" s="92"/>
      <c r="AD3" s="67" t="s">
        <v>11</v>
      </c>
      <c r="AE3" s="67"/>
      <c r="AF3" s="67"/>
      <c r="AG3" s="67"/>
      <c r="AH3" s="69"/>
      <c r="AI3" s="69"/>
      <c r="AJ3" s="69"/>
      <c r="AK3" s="69"/>
      <c r="AL3" s="67"/>
      <c r="AM3" s="67"/>
      <c r="AN3" s="67"/>
      <c r="AO3" s="67"/>
      <c r="AP3" s="59"/>
      <c r="AQ3" s="59"/>
      <c r="AR3" s="59"/>
      <c r="AS3" s="59"/>
      <c r="AT3" s="67"/>
      <c r="AU3" s="67"/>
      <c r="AV3" s="67"/>
      <c r="AW3" s="67"/>
      <c r="AX3" s="59"/>
      <c r="AY3" s="59"/>
      <c r="AZ3" s="59"/>
      <c r="BA3" s="59"/>
      <c r="BB3" s="3"/>
      <c r="BC3" s="3"/>
      <c r="BD3" s="3"/>
      <c r="BE3" s="11"/>
      <c r="BF3" s="11"/>
      <c r="BG3" s="11"/>
      <c r="BH3" s="11"/>
    </row>
    <row r="4" spans="1:60" ht="18" customHeight="1">
      <c r="A4" s="6"/>
      <c r="B4" s="74"/>
      <c r="C4" s="74"/>
      <c r="D4" s="74"/>
      <c r="E4" s="7"/>
      <c r="F4" s="67" t="s">
        <v>89</v>
      </c>
      <c r="G4" s="67"/>
      <c r="H4" s="67"/>
      <c r="I4" s="67"/>
      <c r="J4" s="91">
        <v>2</v>
      </c>
      <c r="K4" s="92"/>
      <c r="L4" s="92"/>
      <c r="M4" s="92"/>
      <c r="N4" s="67" t="s">
        <v>12</v>
      </c>
      <c r="O4" s="67"/>
      <c r="P4" s="67"/>
      <c r="Q4" s="67"/>
      <c r="R4" s="92"/>
      <c r="S4" s="92"/>
      <c r="T4" s="92"/>
      <c r="U4" s="92"/>
      <c r="V4" s="67" t="s">
        <v>13</v>
      </c>
      <c r="W4" s="67"/>
      <c r="X4" s="67"/>
      <c r="Y4" s="67"/>
      <c r="Z4" s="92"/>
      <c r="AA4" s="92"/>
      <c r="AB4" s="92"/>
      <c r="AC4" s="92"/>
      <c r="AD4" s="67"/>
      <c r="AE4" s="67"/>
      <c r="AF4" s="67"/>
      <c r="AG4" s="67"/>
      <c r="AH4" s="66"/>
      <c r="AI4" s="66"/>
      <c r="AJ4" s="66"/>
      <c r="AK4" s="66"/>
      <c r="AL4" s="67"/>
      <c r="AM4" s="67"/>
      <c r="AN4" s="67"/>
      <c r="AO4" s="67"/>
      <c r="AP4" s="59"/>
      <c r="AQ4" s="59"/>
      <c r="AR4" s="59"/>
      <c r="AS4" s="59"/>
      <c r="AT4" s="67"/>
      <c r="AU4" s="67"/>
      <c r="AV4" s="67"/>
      <c r="AW4" s="67"/>
      <c r="AX4" s="59"/>
      <c r="AY4" s="59"/>
      <c r="AZ4" s="59"/>
      <c r="BA4" s="59"/>
      <c r="BB4" s="3"/>
      <c r="BC4" s="3"/>
      <c r="BD4" s="3"/>
      <c r="BE4" s="11"/>
      <c r="BF4" s="11"/>
      <c r="BG4" s="11"/>
      <c r="BH4" s="11"/>
    </row>
    <row r="5" spans="1:60" ht="18" customHeight="1">
      <c r="A5" s="4"/>
      <c r="B5" s="73" t="s">
        <v>27</v>
      </c>
      <c r="C5" s="73"/>
      <c r="D5" s="73"/>
      <c r="E5" s="5"/>
      <c r="F5" s="67" t="s">
        <v>14</v>
      </c>
      <c r="G5" s="67"/>
      <c r="H5" s="67"/>
      <c r="I5" s="67"/>
      <c r="J5" s="89">
        <f>LOOKUP(code1,'社員マスタ'!A2:A28,'社員マスタ'!C2:C28)</f>
        <v>124300</v>
      </c>
      <c r="K5" s="90"/>
      <c r="L5" s="90"/>
      <c r="M5" s="90"/>
      <c r="N5" s="60" t="s">
        <v>15</v>
      </c>
      <c r="O5" s="61"/>
      <c r="P5" s="61"/>
      <c r="Q5" s="62"/>
      <c r="R5" s="93">
        <f>J5/(8*21)*1.25*J4</f>
        <v>1849.702380952381</v>
      </c>
      <c r="S5" s="93"/>
      <c r="T5" s="93"/>
      <c r="U5" s="93"/>
      <c r="V5" s="63" t="s">
        <v>16</v>
      </c>
      <c r="W5" s="64"/>
      <c r="X5" s="64"/>
      <c r="Y5" s="65"/>
      <c r="Z5" s="90">
        <f>LOOKUP(code1,'社員マスタ'!A2:A28,'社員マスタ'!E2:E28)</f>
        <v>13400</v>
      </c>
      <c r="AA5" s="90"/>
      <c r="AB5" s="90"/>
      <c r="AC5" s="90"/>
      <c r="AD5" s="60" t="s">
        <v>17</v>
      </c>
      <c r="AE5" s="61"/>
      <c r="AF5" s="61"/>
      <c r="AG5" s="62"/>
      <c r="AH5" s="70">
        <f>LOOKUP(code1,'社員マスタ'!A2:A28,'社員マスタ'!F2:F28)</f>
        <v>10000</v>
      </c>
      <c r="AI5" s="70"/>
      <c r="AJ5" s="70"/>
      <c r="AK5" s="70"/>
      <c r="AL5" s="67" t="s">
        <v>18</v>
      </c>
      <c r="AM5" s="67"/>
      <c r="AN5" s="67"/>
      <c r="AO5" s="67"/>
      <c r="AP5" s="90">
        <f>LOOKUP(code1,'社員マスタ'!A2:A28,'社員マスタ'!G2:G28)</f>
        <v>5000</v>
      </c>
      <c r="AQ5" s="90"/>
      <c r="AR5" s="90"/>
      <c r="AS5" s="90"/>
      <c r="AT5" s="67"/>
      <c r="AU5" s="67"/>
      <c r="AV5" s="67"/>
      <c r="AW5" s="67"/>
      <c r="AX5" s="59"/>
      <c r="AY5" s="59"/>
      <c r="AZ5" s="59"/>
      <c r="BA5" s="59"/>
      <c r="BB5" s="3"/>
      <c r="BC5" s="3"/>
      <c r="BD5" s="3"/>
      <c r="BE5" s="11"/>
      <c r="BF5" s="11"/>
      <c r="BG5" s="11"/>
      <c r="BH5" s="11"/>
    </row>
    <row r="6" spans="1:60" ht="18" customHeight="1">
      <c r="A6" s="8"/>
      <c r="B6" s="76"/>
      <c r="C6" s="76"/>
      <c r="D6" s="76"/>
      <c r="E6" s="9"/>
      <c r="F6" s="67"/>
      <c r="G6" s="67"/>
      <c r="H6" s="67"/>
      <c r="I6" s="67"/>
      <c r="J6" s="75"/>
      <c r="K6" s="59"/>
      <c r="L6" s="59"/>
      <c r="M6" s="59"/>
      <c r="N6" s="60"/>
      <c r="O6" s="61"/>
      <c r="P6" s="61"/>
      <c r="Q6" s="62"/>
      <c r="R6" s="59"/>
      <c r="S6" s="59"/>
      <c r="T6" s="59"/>
      <c r="U6" s="59"/>
      <c r="V6" s="60"/>
      <c r="W6" s="61"/>
      <c r="X6" s="61"/>
      <c r="Y6" s="62"/>
      <c r="Z6" s="59"/>
      <c r="AA6" s="59"/>
      <c r="AB6" s="59"/>
      <c r="AC6" s="59"/>
      <c r="AD6" s="60"/>
      <c r="AE6" s="61"/>
      <c r="AF6" s="61"/>
      <c r="AG6" s="62"/>
      <c r="AH6" s="66"/>
      <c r="AI6" s="66"/>
      <c r="AJ6" s="66"/>
      <c r="AK6" s="66"/>
      <c r="AL6" s="67"/>
      <c r="AM6" s="67"/>
      <c r="AN6" s="67"/>
      <c r="AO6" s="67"/>
      <c r="AP6" s="59"/>
      <c r="AQ6" s="59"/>
      <c r="AR6" s="59"/>
      <c r="AS6" s="59"/>
      <c r="AT6" s="67"/>
      <c r="AU6" s="67"/>
      <c r="AV6" s="67"/>
      <c r="AW6" s="67"/>
      <c r="AX6" s="59"/>
      <c r="AY6" s="59"/>
      <c r="AZ6" s="59"/>
      <c r="BA6" s="59"/>
      <c r="BB6" s="3"/>
      <c r="BC6" s="3"/>
      <c r="BD6" s="3"/>
      <c r="BE6" s="11"/>
      <c r="BF6" s="11"/>
      <c r="BG6" s="11"/>
      <c r="BH6" s="11"/>
    </row>
    <row r="7" spans="1:53" ht="18" customHeight="1">
      <c r="A7" s="8"/>
      <c r="B7" s="76"/>
      <c r="C7" s="76"/>
      <c r="D7" s="76"/>
      <c r="E7" s="9"/>
      <c r="F7" s="77" t="s">
        <v>25</v>
      </c>
      <c r="G7" s="77"/>
      <c r="H7" s="77"/>
      <c r="I7" s="77"/>
      <c r="J7" s="85">
        <f>IF(J5+R5+Z5+AH5+AP5+AX5+J6+R6+Z6+AH6+AP6+AX6&gt;0,J5+R5+Z5+AH5+AP5+AX5+J6+R6+Z6+AH6+AP6+AX6,"")</f>
        <v>154549.70238095237</v>
      </c>
      <c r="K7" s="86"/>
      <c r="L7" s="86"/>
      <c r="M7" s="8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4"/>
    </row>
    <row r="8" spans="1:53" ht="18" customHeight="1">
      <c r="A8" s="4"/>
      <c r="B8" s="73" t="s">
        <v>28</v>
      </c>
      <c r="C8" s="73"/>
      <c r="D8" s="73"/>
      <c r="E8" s="5"/>
      <c r="F8" s="67" t="s">
        <v>19</v>
      </c>
      <c r="G8" s="67"/>
      <c r="H8" s="67"/>
      <c r="I8" s="67"/>
      <c r="J8" s="89">
        <f>LOOKUP(code1,'社員マスタ'!A2:A28,'社員マスタ'!H2:H28)</f>
        <v>7000</v>
      </c>
      <c r="K8" s="90"/>
      <c r="L8" s="90"/>
      <c r="M8" s="90"/>
      <c r="N8" s="67" t="s">
        <v>20</v>
      </c>
      <c r="O8" s="67"/>
      <c r="P8" s="67"/>
      <c r="Q8" s="67"/>
      <c r="R8" s="90">
        <f>LOOKUP(code1,'社員マスタ'!A2:A28,'社員マスタ'!I2:I28)</f>
        <v>2500</v>
      </c>
      <c r="S8" s="90"/>
      <c r="T8" s="90"/>
      <c r="U8" s="90"/>
      <c r="V8" s="67" t="s">
        <v>21</v>
      </c>
      <c r="W8" s="67"/>
      <c r="X8" s="67"/>
      <c r="Y8" s="67"/>
      <c r="Z8" s="90">
        <f>LOOKUP(code1,'社員マスタ'!A2:A28,'社員マスタ'!J2:J28)</f>
        <v>17000</v>
      </c>
      <c r="AA8" s="90"/>
      <c r="AB8" s="90"/>
      <c r="AC8" s="90"/>
      <c r="AD8" s="67" t="s">
        <v>22</v>
      </c>
      <c r="AE8" s="67"/>
      <c r="AF8" s="67"/>
      <c r="AG8" s="67"/>
      <c r="AH8" s="93">
        <f>J7*(3/1000)</f>
        <v>463.64910714285713</v>
      </c>
      <c r="AI8" s="93"/>
      <c r="AJ8" s="93"/>
      <c r="AK8" s="93"/>
      <c r="AL8" s="67"/>
      <c r="AM8" s="67"/>
      <c r="AN8" s="67"/>
      <c r="AO8" s="67"/>
      <c r="AP8" s="59"/>
      <c r="AQ8" s="59"/>
      <c r="AR8" s="59"/>
      <c r="AS8" s="59"/>
      <c r="AT8" s="67"/>
      <c r="AU8" s="67"/>
      <c r="AV8" s="67"/>
      <c r="AW8" s="67"/>
      <c r="AX8" s="59"/>
      <c r="AY8" s="59"/>
      <c r="AZ8" s="59"/>
      <c r="BA8" s="59"/>
    </row>
    <row r="9" spans="1:53" ht="18" customHeight="1">
      <c r="A9" s="8"/>
      <c r="B9" s="76"/>
      <c r="C9" s="76"/>
      <c r="D9" s="76"/>
      <c r="E9" s="9"/>
      <c r="F9" s="67" t="s">
        <v>23</v>
      </c>
      <c r="G9" s="67"/>
      <c r="H9" s="67"/>
      <c r="I9" s="67"/>
      <c r="J9" s="91">
        <v>4000</v>
      </c>
      <c r="K9" s="92"/>
      <c r="L9" s="92"/>
      <c r="M9" s="92"/>
      <c r="N9" s="67" t="s">
        <v>24</v>
      </c>
      <c r="O9" s="67"/>
      <c r="P9" s="67"/>
      <c r="Q9" s="67"/>
      <c r="R9" s="90">
        <f>LOOKUP(code1,'社員マスタ'!A2:A28,'社員マスタ'!K2:K28)</f>
        <v>4000</v>
      </c>
      <c r="S9" s="90"/>
      <c r="T9" s="90"/>
      <c r="U9" s="90"/>
      <c r="V9" s="67"/>
      <c r="W9" s="67"/>
      <c r="X9" s="67"/>
      <c r="Y9" s="67"/>
      <c r="Z9" s="59"/>
      <c r="AA9" s="59"/>
      <c r="AB9" s="59"/>
      <c r="AC9" s="59"/>
      <c r="AD9" s="67"/>
      <c r="AE9" s="67"/>
      <c r="AF9" s="67"/>
      <c r="AG9" s="67"/>
      <c r="AH9" s="59"/>
      <c r="AI9" s="59"/>
      <c r="AJ9" s="59"/>
      <c r="AK9" s="59"/>
      <c r="AL9" s="67"/>
      <c r="AM9" s="67"/>
      <c r="AN9" s="67"/>
      <c r="AO9" s="67"/>
      <c r="AP9" s="59"/>
      <c r="AQ9" s="59"/>
      <c r="AR9" s="59"/>
      <c r="AS9" s="59"/>
      <c r="AT9" s="67"/>
      <c r="AU9" s="67"/>
      <c r="AV9" s="67"/>
      <c r="AW9" s="67"/>
      <c r="AX9" s="59"/>
      <c r="AY9" s="59"/>
      <c r="AZ9" s="59"/>
      <c r="BA9" s="59"/>
    </row>
    <row r="10" spans="1:53" ht="18" customHeight="1">
      <c r="A10" s="6"/>
      <c r="B10" s="74"/>
      <c r="C10" s="74"/>
      <c r="D10" s="74"/>
      <c r="E10" s="7"/>
      <c r="F10" s="77" t="s">
        <v>25</v>
      </c>
      <c r="G10" s="77"/>
      <c r="H10" s="77"/>
      <c r="I10" s="77"/>
      <c r="J10" s="85">
        <f>IF(J8+R8+Z8+AH8+AP8+AX8+J9+R9+Z9+AH9+AP9+AX9&gt;0,J8+R8+Z8+AH8+AP8+AX8+J9+R9+Z9+AH9+AP9+AX9,"")</f>
        <v>34963.64910714286</v>
      </c>
      <c r="K10" s="86"/>
      <c r="L10" s="86"/>
      <c r="M10" s="86"/>
      <c r="N10" s="15"/>
      <c r="O10" s="15"/>
      <c r="P10" s="15"/>
      <c r="Q10" s="15"/>
      <c r="R10" s="16"/>
      <c r="S10" s="16"/>
      <c r="T10" s="16"/>
      <c r="U10" s="16"/>
      <c r="V10" s="15"/>
      <c r="W10" s="15"/>
      <c r="X10" s="15"/>
      <c r="Y10" s="15"/>
      <c r="Z10" s="16"/>
      <c r="AA10" s="16"/>
      <c r="AB10" s="16"/>
      <c r="AC10" s="16"/>
      <c r="AD10" s="15"/>
      <c r="AE10" s="15"/>
      <c r="AF10" s="15"/>
      <c r="AG10" s="15"/>
      <c r="AH10" s="16"/>
      <c r="AI10" s="16"/>
      <c r="AJ10" s="16"/>
      <c r="AK10" s="16"/>
      <c r="AL10" s="15"/>
      <c r="AM10" s="15"/>
      <c r="AN10" s="15"/>
      <c r="AO10" s="15"/>
      <c r="AP10" s="16"/>
      <c r="AQ10" s="16"/>
      <c r="AR10" s="16"/>
      <c r="AS10" s="16"/>
      <c r="AT10" s="15"/>
      <c r="AU10" s="15"/>
      <c r="AV10" s="15"/>
      <c r="AW10" s="15"/>
      <c r="AX10" s="16"/>
      <c r="AY10" s="16"/>
      <c r="AZ10" s="16"/>
      <c r="BA10" s="17"/>
    </row>
    <row r="11" spans="1:53" ht="18" customHeight="1">
      <c r="A11" s="80" t="s">
        <v>26</v>
      </c>
      <c r="B11" s="81"/>
      <c r="C11" s="81"/>
      <c r="D11" s="81"/>
      <c r="E11" s="81"/>
      <c r="F11" s="81"/>
      <c r="G11" s="81"/>
      <c r="H11" s="81"/>
      <c r="I11" s="82"/>
      <c r="J11" s="87">
        <f>IF(N(J7)-N(J10)=0,"",N(J7)-N(J10))</f>
        <v>119586.0532738095</v>
      </c>
      <c r="K11" s="88"/>
      <c r="L11" s="88"/>
      <c r="M11" s="8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4"/>
    </row>
    <row r="12" ht="19.5" customHeight="1"/>
    <row r="13" spans="1:48" ht="18" customHeight="1">
      <c r="A13" s="1" t="s">
        <v>0</v>
      </c>
      <c r="K13" s="68"/>
      <c r="L13" s="68"/>
      <c r="M13" s="68"/>
      <c r="N13" s="2" t="s">
        <v>1</v>
      </c>
      <c r="O13" s="68"/>
      <c r="P13" s="68"/>
      <c r="Q13" s="2" t="s">
        <v>2</v>
      </c>
      <c r="U13" s="2" t="s">
        <v>3</v>
      </c>
      <c r="Y13" s="68"/>
      <c r="Z13" s="68"/>
      <c r="AA13" s="68"/>
      <c r="AB13" s="2" t="s">
        <v>1</v>
      </c>
      <c r="AC13" s="68"/>
      <c r="AD13" s="68"/>
      <c r="AE13" s="2" t="s">
        <v>4</v>
      </c>
      <c r="AF13" s="68"/>
      <c r="AG13" s="68"/>
      <c r="AH13" s="2" t="s">
        <v>5</v>
      </c>
      <c r="AK13" s="2" t="s">
        <v>59</v>
      </c>
      <c r="AN13" s="2" t="s">
        <v>69</v>
      </c>
      <c r="AT13" s="2" t="s">
        <v>6</v>
      </c>
      <c r="AV13" s="2" t="str">
        <f>LOOKUP(code2,'社員マスタ'!A2:A28,'社員マスタ'!B2:B28)</f>
        <v>東京　次郎</v>
      </c>
    </row>
    <row r="14" ht="9.75" customHeight="1"/>
    <row r="15" spans="1:53" ht="18" customHeight="1">
      <c r="A15" s="4"/>
      <c r="B15" s="73" t="s">
        <v>7</v>
      </c>
      <c r="C15" s="73"/>
      <c r="D15" s="73"/>
      <c r="E15" s="5"/>
      <c r="F15" s="67" t="s">
        <v>8</v>
      </c>
      <c r="G15" s="67"/>
      <c r="H15" s="67"/>
      <c r="I15" s="67"/>
      <c r="J15" s="75"/>
      <c r="K15" s="59"/>
      <c r="L15" s="59"/>
      <c r="M15" s="59"/>
      <c r="N15" s="67" t="s">
        <v>9</v>
      </c>
      <c r="O15" s="67"/>
      <c r="P15" s="67"/>
      <c r="Q15" s="67"/>
      <c r="R15" s="59"/>
      <c r="S15" s="59"/>
      <c r="T15" s="59"/>
      <c r="U15" s="59"/>
      <c r="V15" s="67" t="s">
        <v>10</v>
      </c>
      <c r="W15" s="67"/>
      <c r="X15" s="67"/>
      <c r="Y15" s="67"/>
      <c r="Z15" s="59"/>
      <c r="AA15" s="59"/>
      <c r="AB15" s="59"/>
      <c r="AC15" s="59"/>
      <c r="AD15" s="67" t="s">
        <v>11</v>
      </c>
      <c r="AE15" s="67"/>
      <c r="AF15" s="67"/>
      <c r="AG15" s="67"/>
      <c r="AH15" s="66"/>
      <c r="AI15" s="66"/>
      <c r="AJ15" s="66"/>
      <c r="AK15" s="66"/>
      <c r="AL15" s="67"/>
      <c r="AM15" s="67"/>
      <c r="AN15" s="67"/>
      <c r="AO15" s="67"/>
      <c r="AP15" s="59"/>
      <c r="AQ15" s="59"/>
      <c r="AR15" s="59"/>
      <c r="AS15" s="59"/>
      <c r="AT15" s="67"/>
      <c r="AU15" s="67"/>
      <c r="AV15" s="67"/>
      <c r="AW15" s="67"/>
      <c r="AX15" s="59"/>
      <c r="AY15" s="59"/>
      <c r="AZ15" s="59"/>
      <c r="BA15" s="59"/>
    </row>
    <row r="16" spans="1:53" ht="18" customHeight="1">
      <c r="A16" s="6"/>
      <c r="B16" s="74"/>
      <c r="C16" s="74"/>
      <c r="D16" s="74"/>
      <c r="E16" s="7"/>
      <c r="F16" s="67" t="s">
        <v>89</v>
      </c>
      <c r="G16" s="67"/>
      <c r="H16" s="67"/>
      <c r="I16" s="67"/>
      <c r="J16" s="75">
        <v>2</v>
      </c>
      <c r="K16" s="59"/>
      <c r="L16" s="59"/>
      <c r="M16" s="59"/>
      <c r="N16" s="67" t="s">
        <v>12</v>
      </c>
      <c r="O16" s="67"/>
      <c r="P16" s="67"/>
      <c r="Q16" s="67"/>
      <c r="R16" s="59"/>
      <c r="S16" s="59"/>
      <c r="T16" s="59"/>
      <c r="U16" s="59"/>
      <c r="V16" s="67" t="s">
        <v>13</v>
      </c>
      <c r="W16" s="67"/>
      <c r="X16" s="67"/>
      <c r="Y16" s="67"/>
      <c r="Z16" s="59"/>
      <c r="AA16" s="59"/>
      <c r="AB16" s="59"/>
      <c r="AC16" s="59"/>
      <c r="AD16" s="67"/>
      <c r="AE16" s="67"/>
      <c r="AF16" s="67"/>
      <c r="AG16" s="67"/>
      <c r="AH16" s="66"/>
      <c r="AI16" s="66"/>
      <c r="AJ16" s="66"/>
      <c r="AK16" s="66"/>
      <c r="AL16" s="67"/>
      <c r="AM16" s="67"/>
      <c r="AN16" s="67"/>
      <c r="AO16" s="67"/>
      <c r="AP16" s="59"/>
      <c r="AQ16" s="59"/>
      <c r="AR16" s="59"/>
      <c r="AS16" s="59"/>
      <c r="AT16" s="67"/>
      <c r="AU16" s="67"/>
      <c r="AV16" s="67"/>
      <c r="AW16" s="67"/>
      <c r="AX16" s="59"/>
      <c r="AY16" s="59"/>
      <c r="AZ16" s="59"/>
      <c r="BA16" s="59"/>
    </row>
    <row r="17" spans="1:53" ht="18" customHeight="1">
      <c r="A17" s="4"/>
      <c r="B17" s="73" t="s">
        <v>27</v>
      </c>
      <c r="C17" s="73"/>
      <c r="D17" s="73"/>
      <c r="E17" s="5"/>
      <c r="F17" s="67" t="s">
        <v>14</v>
      </c>
      <c r="G17" s="67"/>
      <c r="H17" s="67"/>
      <c r="I17" s="67"/>
      <c r="J17" s="75">
        <f>LOOKUP(code2,'社員マスタ'!A2:A40,'社員マスタ'!C2:C40)</f>
        <v>200000</v>
      </c>
      <c r="K17" s="59"/>
      <c r="L17" s="59"/>
      <c r="M17" s="59"/>
      <c r="N17" s="60" t="s">
        <v>15</v>
      </c>
      <c r="O17" s="61"/>
      <c r="P17" s="61"/>
      <c r="Q17" s="62"/>
      <c r="R17" s="59">
        <f>J17/(8*21)*1.25*J16</f>
        <v>2976.190476190476</v>
      </c>
      <c r="S17" s="59"/>
      <c r="T17" s="59"/>
      <c r="U17" s="59"/>
      <c r="V17" s="60" t="s">
        <v>16</v>
      </c>
      <c r="W17" s="61"/>
      <c r="X17" s="61"/>
      <c r="Y17" s="62"/>
      <c r="Z17" s="59">
        <f>LOOKUP(code2,'社員マスタ'!A2:A40,'社員マスタ'!E2:E40)</f>
        <v>12000</v>
      </c>
      <c r="AA17" s="59"/>
      <c r="AB17" s="59"/>
      <c r="AC17" s="59"/>
      <c r="AD17" s="60" t="s">
        <v>17</v>
      </c>
      <c r="AE17" s="61"/>
      <c r="AF17" s="61"/>
      <c r="AG17" s="62"/>
      <c r="AH17" s="66">
        <f>LOOKUP(code2,'社員マスタ'!A2:A40,'社員マスタ'!F2:F40)</f>
        <v>10000</v>
      </c>
      <c r="AI17" s="66"/>
      <c r="AJ17" s="66"/>
      <c r="AK17" s="66"/>
      <c r="AL17" s="67" t="s">
        <v>18</v>
      </c>
      <c r="AM17" s="67"/>
      <c r="AN17" s="67"/>
      <c r="AO17" s="67"/>
      <c r="AP17" s="59">
        <f>LOOKUP(code2,'社員マスタ'!A2:A40,'社員マスタ'!G2:G40)</f>
        <v>5000</v>
      </c>
      <c r="AQ17" s="59"/>
      <c r="AR17" s="59"/>
      <c r="AS17" s="59"/>
      <c r="AT17" s="67"/>
      <c r="AU17" s="67"/>
      <c r="AV17" s="67"/>
      <c r="AW17" s="67"/>
      <c r="AX17" s="59"/>
      <c r="AY17" s="59"/>
      <c r="AZ17" s="59"/>
      <c r="BA17" s="59"/>
    </row>
    <row r="18" spans="1:53" ht="18" customHeight="1">
      <c r="A18" s="8"/>
      <c r="B18" s="76"/>
      <c r="C18" s="76"/>
      <c r="D18" s="76"/>
      <c r="E18" s="9"/>
      <c r="F18" s="67"/>
      <c r="G18" s="67"/>
      <c r="H18" s="67"/>
      <c r="I18" s="67"/>
      <c r="J18" s="75"/>
      <c r="K18" s="59"/>
      <c r="L18" s="59"/>
      <c r="M18" s="59"/>
      <c r="N18" s="60"/>
      <c r="O18" s="61"/>
      <c r="P18" s="61"/>
      <c r="Q18" s="62"/>
      <c r="R18" s="59"/>
      <c r="S18" s="59"/>
      <c r="T18" s="59"/>
      <c r="U18" s="59"/>
      <c r="V18" s="60"/>
      <c r="W18" s="61"/>
      <c r="X18" s="61"/>
      <c r="Y18" s="62"/>
      <c r="Z18" s="59"/>
      <c r="AA18" s="59"/>
      <c r="AB18" s="59"/>
      <c r="AC18" s="59"/>
      <c r="AD18" s="60"/>
      <c r="AE18" s="61"/>
      <c r="AF18" s="61"/>
      <c r="AG18" s="62"/>
      <c r="AH18" s="66"/>
      <c r="AI18" s="66"/>
      <c r="AJ18" s="66"/>
      <c r="AK18" s="66"/>
      <c r="AL18" s="67"/>
      <c r="AM18" s="67"/>
      <c r="AN18" s="67"/>
      <c r="AO18" s="67"/>
      <c r="AP18" s="59"/>
      <c r="AQ18" s="59"/>
      <c r="AR18" s="59"/>
      <c r="AS18" s="59"/>
      <c r="AT18" s="67"/>
      <c r="AU18" s="67"/>
      <c r="AV18" s="67"/>
      <c r="AW18" s="67"/>
      <c r="AX18" s="59"/>
      <c r="AY18" s="59"/>
      <c r="AZ18" s="59"/>
      <c r="BA18" s="59"/>
    </row>
    <row r="19" spans="1:53" ht="18" customHeight="1">
      <c r="A19" s="8"/>
      <c r="B19" s="76"/>
      <c r="C19" s="76"/>
      <c r="D19" s="76"/>
      <c r="E19" s="9"/>
      <c r="F19" s="77" t="s">
        <v>25</v>
      </c>
      <c r="G19" s="77"/>
      <c r="H19" s="77"/>
      <c r="I19" s="77"/>
      <c r="J19" s="78">
        <f>IF(J17+R17+Z17+AH17+AP17+AX17+J18+R18+Z18+AH18+AP18+AX18&gt;0,J17+R17+Z17+AH17+AP17+AX17+J18+R18+Z18+AH18+AP18+AX18,"")</f>
        <v>229976.19047619047</v>
      </c>
      <c r="K19" s="79"/>
      <c r="L19" s="79"/>
      <c r="M19" s="7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</row>
    <row r="20" spans="1:53" ht="18" customHeight="1">
      <c r="A20" s="4"/>
      <c r="B20" s="73" t="s">
        <v>28</v>
      </c>
      <c r="C20" s="73"/>
      <c r="D20" s="73"/>
      <c r="E20" s="5"/>
      <c r="F20" s="67" t="s">
        <v>19</v>
      </c>
      <c r="G20" s="67"/>
      <c r="H20" s="67"/>
      <c r="I20" s="67"/>
      <c r="J20" s="75">
        <f>LOOKUP(code3,'社員マスタ'!A2:A40,'社員マスタ'!H2:H40)</f>
        <v>7000</v>
      </c>
      <c r="K20" s="59"/>
      <c r="L20" s="59"/>
      <c r="M20" s="59"/>
      <c r="N20" s="67" t="s">
        <v>20</v>
      </c>
      <c r="O20" s="67"/>
      <c r="P20" s="67"/>
      <c r="Q20" s="67"/>
      <c r="R20" s="59">
        <f>LOOKUP(code2,'社員マスタ'!A2:A40,'社員マスタ'!I2:I40)</f>
        <v>2500</v>
      </c>
      <c r="S20" s="59"/>
      <c r="T20" s="59"/>
      <c r="U20" s="59"/>
      <c r="V20" s="67" t="s">
        <v>21</v>
      </c>
      <c r="W20" s="67"/>
      <c r="X20" s="67"/>
      <c r="Y20" s="67"/>
      <c r="Z20" s="59">
        <f>LOOKUP(code2,'社員マスタ'!A2:A14,'社員マスタ'!J2:J40)</f>
        <v>17000</v>
      </c>
      <c r="AA20" s="59"/>
      <c r="AB20" s="59"/>
      <c r="AC20" s="59"/>
      <c r="AD20" s="67" t="s">
        <v>22</v>
      </c>
      <c r="AE20" s="67"/>
      <c r="AF20" s="67"/>
      <c r="AG20" s="67"/>
      <c r="AH20" s="59">
        <f>J19*(3/1000)</f>
        <v>689.9285714285714</v>
      </c>
      <c r="AI20" s="59"/>
      <c r="AJ20" s="59"/>
      <c r="AK20" s="59"/>
      <c r="AL20" s="67"/>
      <c r="AM20" s="67"/>
      <c r="AN20" s="67"/>
      <c r="AO20" s="67"/>
      <c r="AP20" s="59"/>
      <c r="AQ20" s="59"/>
      <c r="AR20" s="59"/>
      <c r="AS20" s="59"/>
      <c r="AT20" s="67"/>
      <c r="AU20" s="67"/>
      <c r="AV20" s="67"/>
      <c r="AW20" s="67"/>
      <c r="AX20" s="59"/>
      <c r="AY20" s="59"/>
      <c r="AZ20" s="59"/>
      <c r="BA20" s="59"/>
    </row>
    <row r="21" spans="1:53" ht="18" customHeight="1">
      <c r="A21" s="8"/>
      <c r="B21" s="76"/>
      <c r="C21" s="76"/>
      <c r="D21" s="76"/>
      <c r="E21" s="9"/>
      <c r="F21" s="67" t="s">
        <v>23</v>
      </c>
      <c r="G21" s="67"/>
      <c r="H21" s="67"/>
      <c r="I21" s="67"/>
      <c r="J21" s="75">
        <v>4000</v>
      </c>
      <c r="K21" s="59"/>
      <c r="L21" s="59"/>
      <c r="M21" s="59"/>
      <c r="N21" s="67" t="s">
        <v>24</v>
      </c>
      <c r="O21" s="67"/>
      <c r="P21" s="67"/>
      <c r="Q21" s="67"/>
      <c r="R21" s="59">
        <f>LOOKUP(code2,'社員マスタ'!A2:A40,'社員マスタ'!K2:K40)</f>
        <v>4000</v>
      </c>
      <c r="S21" s="59"/>
      <c r="T21" s="59"/>
      <c r="U21" s="59"/>
      <c r="V21" s="67"/>
      <c r="W21" s="67"/>
      <c r="X21" s="67"/>
      <c r="Y21" s="67"/>
      <c r="Z21" s="59"/>
      <c r="AA21" s="59"/>
      <c r="AB21" s="59"/>
      <c r="AC21" s="59"/>
      <c r="AD21" s="67"/>
      <c r="AE21" s="67"/>
      <c r="AF21" s="67"/>
      <c r="AG21" s="67"/>
      <c r="AH21" s="59"/>
      <c r="AI21" s="59"/>
      <c r="AJ21" s="59"/>
      <c r="AK21" s="59"/>
      <c r="AL21" s="67"/>
      <c r="AM21" s="67"/>
      <c r="AN21" s="67"/>
      <c r="AO21" s="67"/>
      <c r="AP21" s="59"/>
      <c r="AQ21" s="59"/>
      <c r="AR21" s="59"/>
      <c r="AS21" s="59"/>
      <c r="AT21" s="67"/>
      <c r="AU21" s="67"/>
      <c r="AV21" s="67"/>
      <c r="AW21" s="67"/>
      <c r="AX21" s="59"/>
      <c r="AY21" s="59"/>
      <c r="AZ21" s="59"/>
      <c r="BA21" s="59"/>
    </row>
    <row r="22" spans="1:53" ht="18" customHeight="1">
      <c r="A22" s="6"/>
      <c r="B22" s="74"/>
      <c r="C22" s="74"/>
      <c r="D22" s="74"/>
      <c r="E22" s="7"/>
      <c r="F22" s="77" t="s">
        <v>25</v>
      </c>
      <c r="G22" s="77"/>
      <c r="H22" s="77"/>
      <c r="I22" s="77"/>
      <c r="J22" s="78">
        <f>IF(J20+R20+Z20+AH20+AP20+AX20+J21+R21+Z21+AH21+AP21+AX21&gt;0,J20+R20+Z20+AH20+AP20+AX20+J21+R21+Z21+AH21+AP21+AX21,"")</f>
        <v>35189.92857142857</v>
      </c>
      <c r="K22" s="79"/>
      <c r="L22" s="79"/>
      <c r="M22" s="79"/>
      <c r="N22" s="15"/>
      <c r="O22" s="15"/>
      <c r="P22" s="15"/>
      <c r="Q22" s="15"/>
      <c r="R22" s="16"/>
      <c r="S22" s="16"/>
      <c r="T22" s="16"/>
      <c r="U22" s="16"/>
      <c r="V22" s="15"/>
      <c r="W22" s="15"/>
      <c r="X22" s="15"/>
      <c r="Y22" s="15"/>
      <c r="Z22" s="16"/>
      <c r="AA22" s="16"/>
      <c r="AB22" s="16"/>
      <c r="AC22" s="16"/>
      <c r="AD22" s="15"/>
      <c r="AE22" s="15"/>
      <c r="AF22" s="15"/>
      <c r="AG22" s="15"/>
      <c r="AH22" s="16"/>
      <c r="AI22" s="16"/>
      <c r="AJ22" s="16"/>
      <c r="AK22" s="16"/>
      <c r="AL22" s="15"/>
      <c r="AM22" s="15"/>
      <c r="AN22" s="15"/>
      <c r="AO22" s="15"/>
      <c r="AP22" s="16"/>
      <c r="AQ22" s="16"/>
      <c r="AR22" s="16"/>
      <c r="AS22" s="16"/>
      <c r="AT22" s="15"/>
      <c r="AU22" s="15"/>
      <c r="AV22" s="15"/>
      <c r="AW22" s="15"/>
      <c r="AX22" s="16"/>
      <c r="AY22" s="16"/>
      <c r="AZ22" s="16"/>
      <c r="BA22" s="17"/>
    </row>
    <row r="23" spans="1:53" ht="18" customHeight="1">
      <c r="A23" s="80" t="s">
        <v>26</v>
      </c>
      <c r="B23" s="81"/>
      <c r="C23" s="81"/>
      <c r="D23" s="81"/>
      <c r="E23" s="81"/>
      <c r="F23" s="81"/>
      <c r="G23" s="81"/>
      <c r="H23" s="81"/>
      <c r="I23" s="82"/>
      <c r="J23" s="83">
        <f>IF(N(J19)-N(J22)=0,"",N(J19)-N(J22))</f>
        <v>194786.2619047619</v>
      </c>
      <c r="K23" s="84"/>
      <c r="L23" s="84"/>
      <c r="M23" s="84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</row>
    <row r="25" spans="1:48" ht="18" customHeight="1">
      <c r="A25" s="1" t="s">
        <v>0</v>
      </c>
      <c r="K25" s="68"/>
      <c r="L25" s="68"/>
      <c r="M25" s="68"/>
      <c r="N25" s="2" t="s">
        <v>1</v>
      </c>
      <c r="O25" s="68"/>
      <c r="P25" s="68"/>
      <c r="Q25" s="2" t="s">
        <v>2</v>
      </c>
      <c r="U25" s="2" t="s">
        <v>3</v>
      </c>
      <c r="Y25" s="68"/>
      <c r="Z25" s="68"/>
      <c r="AA25" s="68"/>
      <c r="AB25" s="2" t="s">
        <v>1</v>
      </c>
      <c r="AC25" s="68"/>
      <c r="AD25" s="68"/>
      <c r="AE25" s="2" t="s">
        <v>4</v>
      </c>
      <c r="AF25" s="68"/>
      <c r="AG25" s="68"/>
      <c r="AH25" s="2" t="s">
        <v>5</v>
      </c>
      <c r="AK25" s="2" t="s">
        <v>59</v>
      </c>
      <c r="AN25" s="2" t="s">
        <v>79</v>
      </c>
      <c r="AT25" s="2" t="s">
        <v>6</v>
      </c>
      <c r="AV25" s="2" t="str">
        <f>LOOKUP(code3,'社員マスタ'!A2:A40,'社員マスタ'!B2:B40)</f>
        <v>大坂　３男</v>
      </c>
    </row>
    <row r="26" ht="9.75" customHeight="1"/>
    <row r="27" spans="1:53" ht="18" customHeight="1">
      <c r="A27" s="4"/>
      <c r="B27" s="73" t="s">
        <v>7</v>
      </c>
      <c r="C27" s="73"/>
      <c r="D27" s="73"/>
      <c r="E27" s="5"/>
      <c r="F27" s="67" t="s">
        <v>8</v>
      </c>
      <c r="G27" s="67"/>
      <c r="H27" s="67"/>
      <c r="I27" s="67"/>
      <c r="J27" s="75"/>
      <c r="K27" s="59"/>
      <c r="L27" s="59"/>
      <c r="M27" s="59"/>
      <c r="N27" s="67" t="s">
        <v>9</v>
      </c>
      <c r="O27" s="67"/>
      <c r="P27" s="67"/>
      <c r="Q27" s="67"/>
      <c r="R27" s="59"/>
      <c r="S27" s="59"/>
      <c r="T27" s="59"/>
      <c r="U27" s="59"/>
      <c r="V27" s="67" t="s">
        <v>10</v>
      </c>
      <c r="W27" s="67"/>
      <c r="X27" s="67"/>
      <c r="Y27" s="67"/>
      <c r="Z27" s="59"/>
      <c r="AA27" s="59"/>
      <c r="AB27" s="59"/>
      <c r="AC27" s="59"/>
      <c r="AD27" s="67" t="s">
        <v>11</v>
      </c>
      <c r="AE27" s="67"/>
      <c r="AF27" s="67"/>
      <c r="AG27" s="67"/>
      <c r="AH27" s="66"/>
      <c r="AI27" s="66"/>
      <c r="AJ27" s="66"/>
      <c r="AK27" s="66"/>
      <c r="AL27" s="67"/>
      <c r="AM27" s="67"/>
      <c r="AN27" s="67"/>
      <c r="AO27" s="67"/>
      <c r="AP27" s="59"/>
      <c r="AQ27" s="59"/>
      <c r="AR27" s="59"/>
      <c r="AS27" s="59"/>
      <c r="AT27" s="67"/>
      <c r="AU27" s="67"/>
      <c r="AV27" s="67"/>
      <c r="AW27" s="67"/>
      <c r="AX27" s="59"/>
      <c r="AY27" s="59"/>
      <c r="AZ27" s="59"/>
      <c r="BA27" s="59"/>
    </row>
    <row r="28" spans="1:53" ht="18" customHeight="1">
      <c r="A28" s="6"/>
      <c r="B28" s="74"/>
      <c r="C28" s="74"/>
      <c r="D28" s="74"/>
      <c r="E28" s="7"/>
      <c r="F28" s="67" t="s">
        <v>89</v>
      </c>
      <c r="G28" s="67"/>
      <c r="H28" s="67"/>
      <c r="I28" s="67"/>
      <c r="J28" s="75">
        <v>2</v>
      </c>
      <c r="K28" s="59"/>
      <c r="L28" s="59"/>
      <c r="M28" s="59"/>
      <c r="N28" s="67" t="s">
        <v>12</v>
      </c>
      <c r="O28" s="67"/>
      <c r="P28" s="67"/>
      <c r="Q28" s="67"/>
      <c r="R28" s="59"/>
      <c r="S28" s="59"/>
      <c r="T28" s="59"/>
      <c r="U28" s="59"/>
      <c r="V28" s="67" t="s">
        <v>13</v>
      </c>
      <c r="W28" s="67"/>
      <c r="X28" s="67"/>
      <c r="Y28" s="67"/>
      <c r="Z28" s="59"/>
      <c r="AA28" s="59"/>
      <c r="AB28" s="59"/>
      <c r="AC28" s="59"/>
      <c r="AD28" s="67"/>
      <c r="AE28" s="67"/>
      <c r="AF28" s="67"/>
      <c r="AG28" s="67"/>
      <c r="AH28" s="66"/>
      <c r="AI28" s="66"/>
      <c r="AJ28" s="66"/>
      <c r="AK28" s="66"/>
      <c r="AL28" s="67"/>
      <c r="AM28" s="67"/>
      <c r="AN28" s="67"/>
      <c r="AO28" s="67"/>
      <c r="AP28" s="59"/>
      <c r="AQ28" s="59"/>
      <c r="AR28" s="59"/>
      <c r="AS28" s="59"/>
      <c r="AT28" s="67"/>
      <c r="AU28" s="67"/>
      <c r="AV28" s="67"/>
      <c r="AW28" s="67"/>
      <c r="AX28" s="59"/>
      <c r="AY28" s="59"/>
      <c r="AZ28" s="59"/>
      <c r="BA28" s="59"/>
    </row>
    <row r="29" spans="1:53" ht="18" customHeight="1">
      <c r="A29" s="4"/>
      <c r="B29" s="73" t="s">
        <v>27</v>
      </c>
      <c r="C29" s="73"/>
      <c r="D29" s="73"/>
      <c r="E29" s="5"/>
      <c r="F29" s="67" t="s">
        <v>14</v>
      </c>
      <c r="G29" s="67"/>
      <c r="H29" s="67"/>
      <c r="I29" s="67"/>
      <c r="J29" s="75">
        <f>LOOKUP(code3,'社員マスタ'!A2:A40,'社員マスタ'!C2:C40)</f>
        <v>200000</v>
      </c>
      <c r="K29" s="59"/>
      <c r="L29" s="59"/>
      <c r="M29" s="59"/>
      <c r="N29" s="60" t="s">
        <v>15</v>
      </c>
      <c r="O29" s="61"/>
      <c r="P29" s="61"/>
      <c r="Q29" s="62"/>
      <c r="R29" s="59">
        <f>J29/(8*21)*1.25*J28</f>
        <v>2976.190476190476</v>
      </c>
      <c r="S29" s="59"/>
      <c r="T29" s="59"/>
      <c r="U29" s="59"/>
      <c r="V29" s="60" t="s">
        <v>16</v>
      </c>
      <c r="W29" s="61"/>
      <c r="X29" s="61"/>
      <c r="Y29" s="62"/>
      <c r="Z29" s="59">
        <f>LOOKUP(code3,'社員マスタ'!A2:A40,'社員マスタ'!E2:E40)</f>
        <v>12000</v>
      </c>
      <c r="AA29" s="59"/>
      <c r="AB29" s="59"/>
      <c r="AC29" s="59"/>
      <c r="AD29" s="60" t="s">
        <v>17</v>
      </c>
      <c r="AE29" s="61"/>
      <c r="AF29" s="61"/>
      <c r="AG29" s="62"/>
      <c r="AH29" s="66">
        <f>LOOKUP(code3,'社員マスタ'!A2:A40,'社員マスタ'!F6:F40)</f>
        <v>10000</v>
      </c>
      <c r="AI29" s="66"/>
      <c r="AJ29" s="66"/>
      <c r="AK29" s="66"/>
      <c r="AL29" s="67" t="s">
        <v>18</v>
      </c>
      <c r="AM29" s="67"/>
      <c r="AN29" s="67"/>
      <c r="AO29" s="67"/>
      <c r="AP29" s="59">
        <f>LOOKUP(code3,'社員マスタ'!A2:A40,'社員マスタ'!G2:G40)</f>
        <v>5000</v>
      </c>
      <c r="AQ29" s="59"/>
      <c r="AR29" s="59"/>
      <c r="AS29" s="59"/>
      <c r="AT29" s="67"/>
      <c r="AU29" s="67"/>
      <c r="AV29" s="67"/>
      <c r="AW29" s="67"/>
      <c r="AX29" s="59"/>
      <c r="AY29" s="59"/>
      <c r="AZ29" s="59"/>
      <c r="BA29" s="59"/>
    </row>
    <row r="30" spans="1:53" ht="18" customHeight="1">
      <c r="A30" s="8"/>
      <c r="B30" s="76"/>
      <c r="C30" s="76"/>
      <c r="D30" s="76"/>
      <c r="E30" s="9"/>
      <c r="F30" s="67"/>
      <c r="G30" s="67"/>
      <c r="H30" s="67"/>
      <c r="I30" s="67"/>
      <c r="J30" s="75"/>
      <c r="K30" s="59"/>
      <c r="L30" s="59"/>
      <c r="M30" s="59"/>
      <c r="N30" s="60"/>
      <c r="O30" s="61"/>
      <c r="P30" s="61"/>
      <c r="Q30" s="62"/>
      <c r="R30" s="59"/>
      <c r="S30" s="59"/>
      <c r="T30" s="59"/>
      <c r="U30" s="59"/>
      <c r="V30" s="60"/>
      <c r="W30" s="61"/>
      <c r="X30" s="61"/>
      <c r="Y30" s="62"/>
      <c r="Z30" s="59"/>
      <c r="AA30" s="59"/>
      <c r="AB30" s="59"/>
      <c r="AC30" s="59"/>
      <c r="AD30" s="60"/>
      <c r="AE30" s="61"/>
      <c r="AF30" s="61"/>
      <c r="AG30" s="62"/>
      <c r="AH30" s="66"/>
      <c r="AI30" s="66"/>
      <c r="AJ30" s="66"/>
      <c r="AK30" s="66"/>
      <c r="AL30" s="67"/>
      <c r="AM30" s="67"/>
      <c r="AN30" s="67"/>
      <c r="AO30" s="67"/>
      <c r="AP30" s="59"/>
      <c r="AQ30" s="59"/>
      <c r="AR30" s="59"/>
      <c r="AS30" s="59"/>
      <c r="AT30" s="67"/>
      <c r="AU30" s="67"/>
      <c r="AV30" s="67"/>
      <c r="AW30" s="67"/>
      <c r="AX30" s="59"/>
      <c r="AY30" s="59"/>
      <c r="AZ30" s="59"/>
      <c r="BA30" s="59"/>
    </row>
    <row r="31" spans="1:53" ht="18" customHeight="1">
      <c r="A31" s="8"/>
      <c r="B31" s="76"/>
      <c r="C31" s="76"/>
      <c r="D31" s="76"/>
      <c r="E31" s="9"/>
      <c r="F31" s="77" t="s">
        <v>25</v>
      </c>
      <c r="G31" s="77"/>
      <c r="H31" s="77"/>
      <c r="I31" s="77"/>
      <c r="J31" s="78">
        <f>IF(J29+R29+Z29+AH29+AP29+AX29+J30+R30+Z30+AH30+AP30+AX30&gt;0,J29+R29+Z29+AH29+AP29+AX29+J30+R30+Z30+AH30+AP30+AX30,"")</f>
        <v>229976.19047619047</v>
      </c>
      <c r="K31" s="79"/>
      <c r="L31" s="79"/>
      <c r="M31" s="7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</row>
    <row r="32" spans="1:53" ht="18" customHeight="1">
      <c r="A32" s="4"/>
      <c r="B32" s="73" t="s">
        <v>28</v>
      </c>
      <c r="C32" s="73"/>
      <c r="D32" s="73"/>
      <c r="E32" s="5"/>
      <c r="F32" s="67" t="s">
        <v>19</v>
      </c>
      <c r="G32" s="67"/>
      <c r="H32" s="67"/>
      <c r="I32" s="67"/>
      <c r="J32" s="75">
        <f>LOOKUP(code3,'社員マスタ'!A2:A40,'社員マスタ'!H2:H40)</f>
        <v>7000</v>
      </c>
      <c r="K32" s="59"/>
      <c r="L32" s="59"/>
      <c r="M32" s="59"/>
      <c r="N32" s="67" t="s">
        <v>20</v>
      </c>
      <c r="O32" s="67"/>
      <c r="P32" s="67"/>
      <c r="Q32" s="67"/>
      <c r="R32" s="59">
        <f>LOOKUP(code3,'社員マスタ'!A2:A40,'社員マスタ'!I2:I40)</f>
        <v>2500</v>
      </c>
      <c r="S32" s="59"/>
      <c r="T32" s="59"/>
      <c r="U32" s="59"/>
      <c r="V32" s="67" t="s">
        <v>21</v>
      </c>
      <c r="W32" s="67"/>
      <c r="X32" s="67"/>
      <c r="Y32" s="67"/>
      <c r="Z32" s="59">
        <f>LOOKUP(code3,'社員マスタ'!A2:A40,'社員マスタ'!J2:J40)</f>
        <v>17000</v>
      </c>
      <c r="AA32" s="59"/>
      <c r="AB32" s="59"/>
      <c r="AC32" s="59"/>
      <c r="AD32" s="67" t="s">
        <v>22</v>
      </c>
      <c r="AE32" s="67"/>
      <c r="AF32" s="67"/>
      <c r="AG32" s="67"/>
      <c r="AH32" s="59">
        <f>J31*(3/1000)</f>
        <v>689.9285714285714</v>
      </c>
      <c r="AI32" s="59"/>
      <c r="AJ32" s="59"/>
      <c r="AK32" s="59"/>
      <c r="AL32" s="67"/>
      <c r="AM32" s="67"/>
      <c r="AN32" s="67"/>
      <c r="AO32" s="67"/>
      <c r="AP32" s="59"/>
      <c r="AQ32" s="59"/>
      <c r="AR32" s="59"/>
      <c r="AS32" s="59"/>
      <c r="AT32" s="67"/>
      <c r="AU32" s="67"/>
      <c r="AV32" s="67"/>
      <c r="AW32" s="67"/>
      <c r="AX32" s="59"/>
      <c r="AY32" s="59"/>
      <c r="AZ32" s="59"/>
      <c r="BA32" s="59"/>
    </row>
    <row r="33" spans="1:53" ht="18" customHeight="1">
      <c r="A33" s="8"/>
      <c r="B33" s="76"/>
      <c r="C33" s="76"/>
      <c r="D33" s="76"/>
      <c r="E33" s="9"/>
      <c r="F33" s="67" t="s">
        <v>23</v>
      </c>
      <c r="G33" s="67"/>
      <c r="H33" s="67"/>
      <c r="I33" s="67"/>
      <c r="J33" s="75">
        <v>4000</v>
      </c>
      <c r="K33" s="59"/>
      <c r="L33" s="59"/>
      <c r="M33" s="59"/>
      <c r="N33" s="67" t="s">
        <v>24</v>
      </c>
      <c r="O33" s="67"/>
      <c r="P33" s="67"/>
      <c r="Q33" s="67"/>
      <c r="R33" s="59">
        <f>LOOKUP(code3,'社員マスタ'!A2:A40,'社員マスタ'!K2:K40)</f>
        <v>4000</v>
      </c>
      <c r="S33" s="59"/>
      <c r="T33" s="59"/>
      <c r="U33" s="59"/>
      <c r="V33" s="67"/>
      <c r="W33" s="67"/>
      <c r="X33" s="67"/>
      <c r="Y33" s="67"/>
      <c r="Z33" s="59"/>
      <c r="AA33" s="59"/>
      <c r="AB33" s="59"/>
      <c r="AC33" s="59"/>
      <c r="AD33" s="67"/>
      <c r="AE33" s="67"/>
      <c r="AF33" s="67"/>
      <c r="AG33" s="67"/>
      <c r="AH33" s="59"/>
      <c r="AI33" s="59"/>
      <c r="AJ33" s="59"/>
      <c r="AK33" s="59"/>
      <c r="AL33" s="67"/>
      <c r="AM33" s="67"/>
      <c r="AN33" s="67"/>
      <c r="AO33" s="67"/>
      <c r="AP33" s="59"/>
      <c r="AQ33" s="59"/>
      <c r="AR33" s="59"/>
      <c r="AS33" s="59"/>
      <c r="AT33" s="67"/>
      <c r="AU33" s="67"/>
      <c r="AV33" s="67"/>
      <c r="AW33" s="67"/>
      <c r="AX33" s="59"/>
      <c r="AY33" s="59"/>
      <c r="AZ33" s="59"/>
      <c r="BA33" s="59"/>
    </row>
    <row r="34" spans="1:53" ht="18" customHeight="1">
      <c r="A34" s="6"/>
      <c r="B34" s="74"/>
      <c r="C34" s="74"/>
      <c r="D34" s="74"/>
      <c r="E34" s="7"/>
      <c r="F34" s="77" t="s">
        <v>25</v>
      </c>
      <c r="G34" s="77"/>
      <c r="H34" s="77"/>
      <c r="I34" s="77"/>
      <c r="J34" s="78">
        <f>IF(J32+R32+Z32+AH32+AP32+AX32+J33+R33+Z33+AH33+AP33+AX33&gt;0,J32+R32+Z32+AH32+AP32+AX32+J33+R33+Z33+AH33+AP33+AX33,"")</f>
        <v>35189.92857142857</v>
      </c>
      <c r="K34" s="79"/>
      <c r="L34" s="79"/>
      <c r="M34" s="79"/>
      <c r="N34" s="15"/>
      <c r="O34" s="15"/>
      <c r="P34" s="15"/>
      <c r="Q34" s="15"/>
      <c r="R34" s="16"/>
      <c r="S34" s="16"/>
      <c r="T34" s="16"/>
      <c r="U34" s="16"/>
      <c r="V34" s="15"/>
      <c r="W34" s="15"/>
      <c r="X34" s="15"/>
      <c r="Y34" s="15"/>
      <c r="Z34" s="16"/>
      <c r="AA34" s="16"/>
      <c r="AB34" s="16"/>
      <c r="AC34" s="16"/>
      <c r="AD34" s="15"/>
      <c r="AE34" s="15"/>
      <c r="AF34" s="15"/>
      <c r="AG34" s="15"/>
      <c r="AH34" s="16"/>
      <c r="AI34" s="16"/>
      <c r="AJ34" s="16"/>
      <c r="AK34" s="16"/>
      <c r="AL34" s="15"/>
      <c r="AM34" s="15"/>
      <c r="AN34" s="15"/>
      <c r="AO34" s="15"/>
      <c r="AP34" s="16"/>
      <c r="AQ34" s="16"/>
      <c r="AR34" s="16"/>
      <c r="AS34" s="16"/>
      <c r="AT34" s="15"/>
      <c r="AU34" s="15"/>
      <c r="AV34" s="15"/>
      <c r="AW34" s="15"/>
      <c r="AX34" s="16"/>
      <c r="AY34" s="16"/>
      <c r="AZ34" s="16"/>
      <c r="BA34" s="17"/>
    </row>
    <row r="35" spans="1:53" ht="18" customHeight="1">
      <c r="A35" s="80" t="s">
        <v>26</v>
      </c>
      <c r="B35" s="81"/>
      <c r="C35" s="81"/>
      <c r="D35" s="81"/>
      <c r="E35" s="81"/>
      <c r="F35" s="81"/>
      <c r="G35" s="81"/>
      <c r="H35" s="81"/>
      <c r="I35" s="82"/>
      <c r="J35" s="83">
        <f>IF(N(J31)-N(J34)=0,"",N(J31)-N(J34))</f>
        <v>194786.2619047619</v>
      </c>
      <c r="K35" s="84"/>
      <c r="L35" s="84"/>
      <c r="M35" s="8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</row>
    <row r="37" ht="18" customHeight="1">
      <c r="B37" s="25" t="s">
        <v>86</v>
      </c>
    </row>
    <row r="38" spans="2:4" ht="18" customHeight="1">
      <c r="B38" s="21"/>
      <c r="C38" s="21"/>
      <c r="D38" s="2" t="s">
        <v>103</v>
      </c>
    </row>
    <row r="39" spans="2:4" ht="18" customHeight="1">
      <c r="B39" s="22"/>
      <c r="C39" s="22"/>
      <c r="D39" s="2" t="s">
        <v>84</v>
      </c>
    </row>
    <row r="40" spans="2:4" ht="18" customHeight="1">
      <c r="B40" s="23"/>
      <c r="C40" s="23"/>
      <c r="D40" s="2" t="s">
        <v>85</v>
      </c>
    </row>
    <row r="41" ht="18" customHeight="1">
      <c r="B41" s="2" t="s">
        <v>87</v>
      </c>
    </row>
    <row r="42" ht="18" customHeight="1">
      <c r="E42" s="2" t="s">
        <v>88</v>
      </c>
    </row>
    <row r="43" ht="18" customHeight="1">
      <c r="E43" s="2" t="s">
        <v>90</v>
      </c>
    </row>
    <row r="45" spans="11:23" s="57" customFormat="1" ht="18" customHeight="1">
      <c r="K45" s="58" t="s">
        <v>104</v>
      </c>
      <c r="W45" s="58"/>
    </row>
    <row r="47" ht="18" customHeight="1">
      <c r="K47" s="2" t="s">
        <v>105</v>
      </c>
    </row>
  </sheetData>
  <sheetProtection/>
  <mergeCells count="259">
    <mergeCell ref="AD4:AG4"/>
    <mergeCell ref="R3:U3"/>
    <mergeCell ref="K1:M1"/>
    <mergeCell ref="N3:Q3"/>
    <mergeCell ref="N4:Q4"/>
    <mergeCell ref="J4:M4"/>
    <mergeCell ref="J5:M5"/>
    <mergeCell ref="F8:I8"/>
    <mergeCell ref="F9:I9"/>
    <mergeCell ref="J6:M6"/>
    <mergeCell ref="B3:D4"/>
    <mergeCell ref="B5:D7"/>
    <mergeCell ref="B8:D10"/>
    <mergeCell ref="F3:I3"/>
    <mergeCell ref="F4:I4"/>
    <mergeCell ref="J3:M3"/>
    <mergeCell ref="AL5:AO5"/>
    <mergeCell ref="AL4:AO4"/>
    <mergeCell ref="R4:U4"/>
    <mergeCell ref="R5:U5"/>
    <mergeCell ref="Z3:AC3"/>
    <mergeCell ref="Z4:AC4"/>
    <mergeCell ref="Z5:AC5"/>
    <mergeCell ref="V3:Y3"/>
    <mergeCell ref="V4:Y4"/>
    <mergeCell ref="AD3:AG3"/>
    <mergeCell ref="R8:U8"/>
    <mergeCell ref="R9:U9"/>
    <mergeCell ref="Z8:AC8"/>
    <mergeCell ref="Z9:AC9"/>
    <mergeCell ref="R6:U6"/>
    <mergeCell ref="Z6:AC6"/>
    <mergeCell ref="AX3:BA3"/>
    <mergeCell ref="AT4:AW4"/>
    <mergeCell ref="AX4:BA4"/>
    <mergeCell ref="AT5:AW5"/>
    <mergeCell ref="AX5:BA5"/>
    <mergeCell ref="AP3:AS3"/>
    <mergeCell ref="AP4:AS4"/>
    <mergeCell ref="AP5:AS5"/>
    <mergeCell ref="F10:I10"/>
    <mergeCell ref="F5:I5"/>
    <mergeCell ref="F7:I7"/>
    <mergeCell ref="F6:I6"/>
    <mergeCell ref="AX8:BA8"/>
    <mergeCell ref="AX9:BA9"/>
    <mergeCell ref="AP8:AS8"/>
    <mergeCell ref="AP9:AS9"/>
    <mergeCell ref="AH8:AK8"/>
    <mergeCell ref="AH9:AK9"/>
    <mergeCell ref="AL9:AO9"/>
    <mergeCell ref="J7:M7"/>
    <mergeCell ref="V8:Y8"/>
    <mergeCell ref="V9:Y9"/>
    <mergeCell ref="N8:Q8"/>
    <mergeCell ref="N9:Q9"/>
    <mergeCell ref="AD8:AG8"/>
    <mergeCell ref="AD9:AG9"/>
    <mergeCell ref="J8:M8"/>
    <mergeCell ref="J9:M9"/>
    <mergeCell ref="AT33:AW33"/>
    <mergeCell ref="AX33:BA33"/>
    <mergeCell ref="A35:I35"/>
    <mergeCell ref="J35:M35"/>
    <mergeCell ref="AT8:AW8"/>
    <mergeCell ref="AT9:AW9"/>
    <mergeCell ref="A11:I11"/>
    <mergeCell ref="J10:M10"/>
    <mergeCell ref="J11:M11"/>
    <mergeCell ref="AL8:AO8"/>
    <mergeCell ref="AP32:AS32"/>
    <mergeCell ref="AT32:AW32"/>
    <mergeCell ref="AX32:BA32"/>
    <mergeCell ref="R33:U33"/>
    <mergeCell ref="V33:Y33"/>
    <mergeCell ref="Z33:AC33"/>
    <mergeCell ref="AD33:AG33"/>
    <mergeCell ref="AH33:AK33"/>
    <mergeCell ref="AL33:AO33"/>
    <mergeCell ref="AP33:AS33"/>
    <mergeCell ref="R32:U32"/>
    <mergeCell ref="V32:Y32"/>
    <mergeCell ref="Z32:AC32"/>
    <mergeCell ref="AD32:AG32"/>
    <mergeCell ref="AH32:AK32"/>
    <mergeCell ref="AL32:AO32"/>
    <mergeCell ref="B32:D34"/>
    <mergeCell ref="F32:I32"/>
    <mergeCell ref="J32:M32"/>
    <mergeCell ref="N32:Q32"/>
    <mergeCell ref="F33:I33"/>
    <mergeCell ref="J33:M33"/>
    <mergeCell ref="N33:Q33"/>
    <mergeCell ref="F34:I34"/>
    <mergeCell ref="J34:M34"/>
    <mergeCell ref="AD30:AG30"/>
    <mergeCell ref="AH30:AK30"/>
    <mergeCell ref="AL30:AO30"/>
    <mergeCell ref="AP30:AS30"/>
    <mergeCell ref="AT30:AW30"/>
    <mergeCell ref="AX30:BA30"/>
    <mergeCell ref="AD29:AG29"/>
    <mergeCell ref="AH29:AK29"/>
    <mergeCell ref="AL29:AO29"/>
    <mergeCell ref="AP29:AS29"/>
    <mergeCell ref="AT29:AW29"/>
    <mergeCell ref="AX29:BA29"/>
    <mergeCell ref="F31:I31"/>
    <mergeCell ref="J31:M31"/>
    <mergeCell ref="R29:U29"/>
    <mergeCell ref="V29:Y29"/>
    <mergeCell ref="Z29:AC29"/>
    <mergeCell ref="R30:U30"/>
    <mergeCell ref="V30:Y30"/>
    <mergeCell ref="Z30:AC30"/>
    <mergeCell ref="AP28:AS28"/>
    <mergeCell ref="AT28:AW28"/>
    <mergeCell ref="AX28:BA28"/>
    <mergeCell ref="B29:D31"/>
    <mergeCell ref="F29:I29"/>
    <mergeCell ref="J29:M29"/>
    <mergeCell ref="N29:Q29"/>
    <mergeCell ref="F30:I30"/>
    <mergeCell ref="J30:M30"/>
    <mergeCell ref="N30:Q30"/>
    <mergeCell ref="AX27:BA27"/>
    <mergeCell ref="F28:I28"/>
    <mergeCell ref="J28:M28"/>
    <mergeCell ref="N28:Q28"/>
    <mergeCell ref="R28:U28"/>
    <mergeCell ref="V28:Y28"/>
    <mergeCell ref="Z28:AC28"/>
    <mergeCell ref="AD28:AG28"/>
    <mergeCell ref="AH28:AK28"/>
    <mergeCell ref="AL28:AO28"/>
    <mergeCell ref="Z27:AC27"/>
    <mergeCell ref="AD27:AG27"/>
    <mergeCell ref="AH27:AK27"/>
    <mergeCell ref="AL27:AO27"/>
    <mergeCell ref="AP27:AS27"/>
    <mergeCell ref="AT27:AW27"/>
    <mergeCell ref="B27:D28"/>
    <mergeCell ref="F27:I27"/>
    <mergeCell ref="J27:M27"/>
    <mergeCell ref="N27:Q27"/>
    <mergeCell ref="R27:U27"/>
    <mergeCell ref="V27:Y27"/>
    <mergeCell ref="F21:I21"/>
    <mergeCell ref="AP20:AS20"/>
    <mergeCell ref="AT20:AW20"/>
    <mergeCell ref="K25:M25"/>
    <mergeCell ref="O25:P25"/>
    <mergeCell ref="Y25:AA25"/>
    <mergeCell ref="AC25:AD25"/>
    <mergeCell ref="AF25:AG25"/>
    <mergeCell ref="AP21:AS21"/>
    <mergeCell ref="Z20:AC20"/>
    <mergeCell ref="AD20:AG20"/>
    <mergeCell ref="AT21:AW21"/>
    <mergeCell ref="AX21:BA21"/>
    <mergeCell ref="A23:I23"/>
    <mergeCell ref="J23:M23"/>
    <mergeCell ref="F22:I22"/>
    <mergeCell ref="J22:M22"/>
    <mergeCell ref="B20:D22"/>
    <mergeCell ref="R21:U21"/>
    <mergeCell ref="V21:Y21"/>
    <mergeCell ref="Z21:AC21"/>
    <mergeCell ref="AD21:AG21"/>
    <mergeCell ref="AH21:AK21"/>
    <mergeCell ref="AL21:AO21"/>
    <mergeCell ref="AX18:BA18"/>
    <mergeCell ref="F19:I19"/>
    <mergeCell ref="J19:M19"/>
    <mergeCell ref="F20:I20"/>
    <mergeCell ref="J20:M20"/>
    <mergeCell ref="N20:Q20"/>
    <mergeCell ref="AH20:AK20"/>
    <mergeCell ref="AL20:AO20"/>
    <mergeCell ref="AX20:BA20"/>
    <mergeCell ref="AP17:AS17"/>
    <mergeCell ref="AT17:AW17"/>
    <mergeCell ref="J21:M21"/>
    <mergeCell ref="N21:Q21"/>
    <mergeCell ref="Z18:AC18"/>
    <mergeCell ref="AD18:AG18"/>
    <mergeCell ref="AH18:AK18"/>
    <mergeCell ref="AL18:AO18"/>
    <mergeCell ref="R20:U20"/>
    <mergeCell ref="V20:Y20"/>
    <mergeCell ref="AX17:BA17"/>
    <mergeCell ref="F18:I18"/>
    <mergeCell ref="J18:M18"/>
    <mergeCell ref="N18:Q18"/>
    <mergeCell ref="R18:U18"/>
    <mergeCell ref="V18:Y18"/>
    <mergeCell ref="AP18:AS18"/>
    <mergeCell ref="AT18:AW18"/>
    <mergeCell ref="AH17:AK17"/>
    <mergeCell ref="AL17:AO17"/>
    <mergeCell ref="AT16:AW16"/>
    <mergeCell ref="AX16:BA16"/>
    <mergeCell ref="B17:D19"/>
    <mergeCell ref="F17:I17"/>
    <mergeCell ref="J17:M17"/>
    <mergeCell ref="N17:Q17"/>
    <mergeCell ref="R17:U17"/>
    <mergeCell ref="V17:Y17"/>
    <mergeCell ref="Z17:AC17"/>
    <mergeCell ref="AD17:AG17"/>
    <mergeCell ref="AP15:AS15"/>
    <mergeCell ref="AP16:AS16"/>
    <mergeCell ref="AT15:AW15"/>
    <mergeCell ref="AX15:BA15"/>
    <mergeCell ref="J16:M16"/>
    <mergeCell ref="N16:Q16"/>
    <mergeCell ref="R16:U16"/>
    <mergeCell ref="V16:Y16"/>
    <mergeCell ref="Z16:AC16"/>
    <mergeCell ref="AD16:AG16"/>
    <mergeCell ref="V15:Y15"/>
    <mergeCell ref="Z15:AC15"/>
    <mergeCell ref="AD15:AG15"/>
    <mergeCell ref="AH15:AK15"/>
    <mergeCell ref="AL15:AO15"/>
    <mergeCell ref="AH16:AK16"/>
    <mergeCell ref="AL16:AO16"/>
    <mergeCell ref="K13:M13"/>
    <mergeCell ref="O13:P13"/>
    <mergeCell ref="Y13:AA13"/>
    <mergeCell ref="AC13:AD13"/>
    <mergeCell ref="AF13:AG13"/>
    <mergeCell ref="AH4:AK4"/>
    <mergeCell ref="AH5:AK5"/>
    <mergeCell ref="AV1:AX1"/>
    <mergeCell ref="B15:D16"/>
    <mergeCell ref="F15:I15"/>
    <mergeCell ref="J15:M15"/>
    <mergeCell ref="N15:Q15"/>
    <mergeCell ref="R15:U15"/>
    <mergeCell ref="AP6:AS6"/>
    <mergeCell ref="F16:I16"/>
    <mergeCell ref="O1:P1"/>
    <mergeCell ref="Y1:AA1"/>
    <mergeCell ref="AC1:AD1"/>
    <mergeCell ref="AF1:AG1"/>
    <mergeCell ref="AT3:AW3"/>
    <mergeCell ref="AH3:AK3"/>
    <mergeCell ref="AL3:AO3"/>
    <mergeCell ref="AX6:BA6"/>
    <mergeCell ref="N5:Q5"/>
    <mergeCell ref="V5:Y5"/>
    <mergeCell ref="AD5:AG5"/>
    <mergeCell ref="N6:Q6"/>
    <mergeCell ref="V6:Y6"/>
    <mergeCell ref="AD6:AG6"/>
    <mergeCell ref="AH6:AK6"/>
    <mergeCell ref="AL6:AO6"/>
    <mergeCell ref="AT6:AW6"/>
  </mergeCells>
  <dataValidations count="2">
    <dataValidation allowBlank="1" showInputMessage="1" showErrorMessage="1" imeMode="off" sqref="J3:M6 J8:M11 R3:U6 R8:U9 Z3:AC6 Z8:AC9 AH3:AK6 AH8:AK9 AP3:AS6 AP8:AS9 AX3:BA6 AX8:BA9 J15:M18 J20:M23 R15:U18 R20:U21 Z15:AC18 Z20:AC21 AH15:AK18 AH20:AK21 AP15:AS18 AP20:AS21 AX15:BA18 AX20:BA21 J27:M30 J32:M35 R27:U30 R32:U33 Z27:AC30 Z32:AC33 AH27:AK30 AH32:AK33 AP27:AS30 AP32:AS33 AX27:BA30 AX32:BA33"/>
    <dataValidation allowBlank="1" showInputMessage="1" showErrorMessage="1" imeMode="on" sqref="AT3:AW6 AL3:AO6 AD3:AG6 V3:Y6 N3:Q6 AT8:AW9 AL8:AO9 AD8:AG9 V8:Y9 N8:Q9 F3:I6 F8:I9 AT15:AW18 AL15:AO18 AD15:AG18 V15:Y18 N15:Q18 AT20:AW21 AL20:AO21 AD20:AG21 V20:Y21 N20:Q21 F32:I33 F20:I21 AT27:AW30 AL27:AO30 AD27:AG30 V27:Y30 N27:Q30 AT32:AW33 AL32:AO33 AD32:AG33 V32:Y33 N32:Q33 F15:I18 F27:I30"/>
  </dataValidations>
  <hyperlinks>
    <hyperlink ref="K45" r:id="rId1" display="ＯＡコーディネーターズ製作"/>
  </hyperlinks>
  <printOptions horizontalCentered="1" verticalCentered="1"/>
  <pageMargins left="0.4330708661417323" right="0.4330708661417323" top="0.1968503937007874" bottom="0.1968503937007874" header="0.5118110236220472" footer="0.5118110236220472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22" sqref="D22"/>
    </sheetView>
  </sheetViews>
  <sheetFormatPr defaultColWidth="8.796875" defaultRowHeight="14.25"/>
  <cols>
    <col min="2" max="2" width="13" style="0" customWidth="1"/>
    <col min="3" max="3" width="9.5" style="0" bestFit="1" customWidth="1"/>
    <col min="5" max="9" width="9.09765625" style="0" bestFit="1" customWidth="1"/>
    <col min="10" max="11" width="9.09765625" style="18" bestFit="1" customWidth="1"/>
    <col min="12" max="20" width="9" style="18" customWidth="1"/>
  </cols>
  <sheetData>
    <row r="1" spans="2:11" s="18" customFormat="1" ht="13.5">
      <c r="B1" s="18" t="s">
        <v>6</v>
      </c>
      <c r="C1" s="12" t="s">
        <v>14</v>
      </c>
      <c r="D1" s="10" t="s">
        <v>15</v>
      </c>
      <c r="E1" s="10" t="s">
        <v>16</v>
      </c>
      <c r="F1" s="10" t="s">
        <v>17</v>
      </c>
      <c r="G1" s="12" t="s">
        <v>18</v>
      </c>
      <c r="H1" s="12" t="s">
        <v>19</v>
      </c>
      <c r="I1" s="12" t="s">
        <v>20</v>
      </c>
      <c r="J1" s="12" t="s">
        <v>21</v>
      </c>
      <c r="K1" s="12" t="s">
        <v>24</v>
      </c>
    </row>
    <row r="2" spans="1:11" ht="13.5">
      <c r="A2" t="s">
        <v>56</v>
      </c>
      <c r="B2" t="s">
        <v>29</v>
      </c>
      <c r="C2" s="19">
        <v>200000</v>
      </c>
      <c r="D2" s="19"/>
      <c r="E2" s="19">
        <v>12000</v>
      </c>
      <c r="F2" s="19">
        <v>10000</v>
      </c>
      <c r="G2" s="19">
        <v>5000</v>
      </c>
      <c r="H2" s="20">
        <v>7000</v>
      </c>
      <c r="I2" s="19">
        <v>2500</v>
      </c>
      <c r="J2" s="20">
        <v>17000</v>
      </c>
      <c r="K2" s="20">
        <v>4000</v>
      </c>
    </row>
    <row r="3" spans="1:11" ht="13.5">
      <c r="A3" t="s">
        <v>60</v>
      </c>
      <c r="B3" t="s">
        <v>30</v>
      </c>
      <c r="C3" s="19">
        <v>200000</v>
      </c>
      <c r="D3" s="19"/>
      <c r="E3" s="19">
        <v>12000</v>
      </c>
      <c r="F3" s="19">
        <v>10000</v>
      </c>
      <c r="G3" s="19">
        <v>5000</v>
      </c>
      <c r="H3" s="20">
        <v>7000</v>
      </c>
      <c r="I3" s="19">
        <v>2500</v>
      </c>
      <c r="J3" s="20">
        <v>17000</v>
      </c>
      <c r="K3" s="20">
        <v>4000</v>
      </c>
    </row>
    <row r="4" spans="1:11" ht="13.5">
      <c r="A4" t="s">
        <v>61</v>
      </c>
      <c r="B4" t="s">
        <v>31</v>
      </c>
      <c r="C4" s="19">
        <v>200000</v>
      </c>
      <c r="D4" s="19"/>
      <c r="E4" s="19">
        <v>12000</v>
      </c>
      <c r="F4" s="19">
        <v>10000</v>
      </c>
      <c r="G4" s="19">
        <v>5000</v>
      </c>
      <c r="H4" s="20">
        <v>7000</v>
      </c>
      <c r="I4" s="19">
        <v>2500</v>
      </c>
      <c r="J4" s="20">
        <v>17000</v>
      </c>
      <c r="K4" s="20">
        <v>4000</v>
      </c>
    </row>
    <row r="5" spans="1:11" ht="13.5">
      <c r="A5" t="s">
        <v>62</v>
      </c>
      <c r="B5" t="s">
        <v>32</v>
      </c>
      <c r="C5" s="19">
        <v>200000</v>
      </c>
      <c r="D5" s="19"/>
      <c r="E5" s="19">
        <v>12000</v>
      </c>
      <c r="F5" s="19">
        <v>10000</v>
      </c>
      <c r="G5" s="19">
        <v>5000</v>
      </c>
      <c r="H5" s="20">
        <v>7000</v>
      </c>
      <c r="I5" s="19">
        <v>2500</v>
      </c>
      <c r="J5" s="20">
        <v>17000</v>
      </c>
      <c r="K5" s="20">
        <v>4000</v>
      </c>
    </row>
    <row r="6" spans="1:11" ht="13.5">
      <c r="A6" t="s">
        <v>63</v>
      </c>
      <c r="B6" t="s">
        <v>33</v>
      </c>
      <c r="C6" s="19">
        <v>200000</v>
      </c>
      <c r="D6" s="19"/>
      <c r="E6" s="19">
        <v>12000</v>
      </c>
      <c r="F6" s="19">
        <v>10000</v>
      </c>
      <c r="G6" s="19">
        <v>5000</v>
      </c>
      <c r="H6" s="20">
        <v>7000</v>
      </c>
      <c r="I6" s="19">
        <v>2500</v>
      </c>
      <c r="J6" s="20">
        <v>17000</v>
      </c>
      <c r="K6" s="20">
        <v>4000</v>
      </c>
    </row>
    <row r="7" spans="1:11" ht="13.5">
      <c r="A7" t="s">
        <v>64</v>
      </c>
      <c r="B7" t="s">
        <v>34</v>
      </c>
      <c r="C7" s="19">
        <v>960</v>
      </c>
      <c r="D7" s="19"/>
      <c r="E7" s="19">
        <v>12000</v>
      </c>
      <c r="F7" s="19">
        <v>10000</v>
      </c>
      <c r="G7" s="19">
        <v>5000</v>
      </c>
      <c r="H7" s="20">
        <v>7000</v>
      </c>
      <c r="I7" s="19">
        <v>2500</v>
      </c>
      <c r="J7" s="20">
        <v>17000</v>
      </c>
      <c r="K7" s="20">
        <v>4000</v>
      </c>
    </row>
    <row r="8" spans="1:11" ht="13.5">
      <c r="A8" t="s">
        <v>65</v>
      </c>
      <c r="B8" t="s">
        <v>35</v>
      </c>
      <c r="C8" s="19">
        <v>200000</v>
      </c>
      <c r="D8" s="19"/>
      <c r="E8" s="19">
        <v>12000</v>
      </c>
      <c r="F8" s="19">
        <v>10000</v>
      </c>
      <c r="G8" s="19">
        <v>5000</v>
      </c>
      <c r="H8" s="20">
        <v>7000</v>
      </c>
      <c r="I8" s="19">
        <v>2500</v>
      </c>
      <c r="J8" s="20">
        <v>17000</v>
      </c>
      <c r="K8" s="20">
        <v>4000</v>
      </c>
    </row>
    <row r="9" spans="1:11" ht="13.5">
      <c r="A9" t="s">
        <v>66</v>
      </c>
      <c r="B9" t="s">
        <v>36</v>
      </c>
      <c r="C9" s="19">
        <v>200000</v>
      </c>
      <c r="D9" s="19">
        <v>11</v>
      </c>
      <c r="E9" s="19">
        <v>12000</v>
      </c>
      <c r="F9" s="19">
        <v>10000</v>
      </c>
      <c r="G9" s="19">
        <v>5000</v>
      </c>
      <c r="H9" s="20">
        <v>7000</v>
      </c>
      <c r="I9" s="19">
        <v>2500</v>
      </c>
      <c r="J9" s="20">
        <v>17000</v>
      </c>
      <c r="K9" s="20">
        <v>4000</v>
      </c>
    </row>
    <row r="10" spans="1:11" ht="13.5">
      <c r="A10" t="s">
        <v>67</v>
      </c>
      <c r="B10" t="s">
        <v>37</v>
      </c>
      <c r="C10" s="19">
        <v>200000</v>
      </c>
      <c r="D10" s="19"/>
      <c r="E10" s="19">
        <v>12000</v>
      </c>
      <c r="F10" s="19">
        <v>10000</v>
      </c>
      <c r="G10" s="19">
        <v>5000</v>
      </c>
      <c r="H10" s="20">
        <v>7000</v>
      </c>
      <c r="I10" s="19">
        <v>2500</v>
      </c>
      <c r="J10" s="20">
        <v>17000</v>
      </c>
      <c r="K10" s="20">
        <v>4000</v>
      </c>
    </row>
    <row r="11" spans="1:11" ht="13.5">
      <c r="A11" t="s">
        <v>68</v>
      </c>
      <c r="B11" t="s">
        <v>38</v>
      </c>
      <c r="C11" s="19">
        <v>250000</v>
      </c>
      <c r="D11" s="19"/>
      <c r="E11" s="19">
        <v>12000</v>
      </c>
      <c r="F11" s="19">
        <v>10000</v>
      </c>
      <c r="G11" s="19">
        <v>5000</v>
      </c>
      <c r="H11" s="20">
        <v>7000</v>
      </c>
      <c r="I11" s="19">
        <v>2500</v>
      </c>
      <c r="J11" s="20">
        <v>17000</v>
      </c>
      <c r="K11" s="20">
        <v>4000</v>
      </c>
    </row>
    <row r="12" spans="1:11" ht="13.5">
      <c r="A12" t="s">
        <v>57</v>
      </c>
      <c r="B12" t="s">
        <v>39</v>
      </c>
      <c r="C12" s="19">
        <v>200001</v>
      </c>
      <c r="D12" s="19"/>
      <c r="E12" s="19">
        <v>13400</v>
      </c>
      <c r="F12" s="19">
        <v>10000</v>
      </c>
      <c r="G12" s="19">
        <v>5000</v>
      </c>
      <c r="H12" s="20">
        <v>7000</v>
      </c>
      <c r="I12" s="19">
        <v>2500</v>
      </c>
      <c r="J12" s="20">
        <v>17000</v>
      </c>
      <c r="K12" s="20">
        <v>3999</v>
      </c>
    </row>
    <row r="13" spans="1:11" ht="13.5">
      <c r="A13" t="s">
        <v>69</v>
      </c>
      <c r="B13" t="s">
        <v>40</v>
      </c>
      <c r="C13" s="19">
        <v>200000</v>
      </c>
      <c r="D13" s="19"/>
      <c r="E13" s="19">
        <v>12000</v>
      </c>
      <c r="F13" s="19">
        <v>10000</v>
      </c>
      <c r="G13" s="19">
        <v>5000</v>
      </c>
      <c r="H13" s="20">
        <v>7000</v>
      </c>
      <c r="I13" s="19">
        <v>2500</v>
      </c>
      <c r="J13" s="20">
        <v>17000</v>
      </c>
      <c r="K13" s="20">
        <v>4000</v>
      </c>
    </row>
    <row r="14" spans="1:11" ht="13.5">
      <c r="A14" t="s">
        <v>70</v>
      </c>
      <c r="B14" t="s">
        <v>41</v>
      </c>
      <c r="C14" s="19">
        <v>200000</v>
      </c>
      <c r="D14" s="19"/>
      <c r="E14" s="19">
        <v>12000</v>
      </c>
      <c r="F14" s="19">
        <v>10000</v>
      </c>
      <c r="G14" s="19">
        <v>5000</v>
      </c>
      <c r="H14" s="20">
        <v>7000</v>
      </c>
      <c r="I14" s="19">
        <v>2500</v>
      </c>
      <c r="J14" s="20">
        <v>17000</v>
      </c>
      <c r="K14" s="20">
        <v>4000</v>
      </c>
    </row>
    <row r="15" spans="1:11" ht="13.5">
      <c r="A15" t="s">
        <v>71</v>
      </c>
      <c r="B15" t="s">
        <v>42</v>
      </c>
      <c r="C15" s="19">
        <v>200000</v>
      </c>
      <c r="D15" s="19"/>
      <c r="E15" s="19">
        <v>12000</v>
      </c>
      <c r="F15" s="19">
        <v>10000</v>
      </c>
      <c r="G15" s="19">
        <v>5000</v>
      </c>
      <c r="H15" s="20">
        <v>7000</v>
      </c>
      <c r="I15" s="19">
        <v>2500</v>
      </c>
      <c r="J15" s="20">
        <v>17000</v>
      </c>
      <c r="K15" s="20">
        <v>4000</v>
      </c>
    </row>
    <row r="16" spans="1:11" ht="13.5">
      <c r="A16" t="s">
        <v>72</v>
      </c>
      <c r="B16" t="s">
        <v>43</v>
      </c>
      <c r="C16" s="19">
        <v>200000</v>
      </c>
      <c r="D16" s="19"/>
      <c r="E16" s="19">
        <v>12000</v>
      </c>
      <c r="F16" s="19">
        <v>10000</v>
      </c>
      <c r="G16" s="19">
        <v>5000</v>
      </c>
      <c r="H16" s="20">
        <v>7000</v>
      </c>
      <c r="I16" s="19">
        <v>2500</v>
      </c>
      <c r="J16" s="20">
        <v>17000</v>
      </c>
      <c r="K16" s="20">
        <v>4000</v>
      </c>
    </row>
    <row r="17" spans="1:11" ht="13.5">
      <c r="A17" t="s">
        <v>73</v>
      </c>
      <c r="B17" t="s">
        <v>44</v>
      </c>
      <c r="C17" s="19">
        <v>200000</v>
      </c>
      <c r="D17" s="19"/>
      <c r="E17" s="19">
        <v>12000</v>
      </c>
      <c r="F17" s="19">
        <v>10000</v>
      </c>
      <c r="G17" s="19">
        <v>5000</v>
      </c>
      <c r="H17" s="20">
        <v>7000</v>
      </c>
      <c r="I17" s="19">
        <v>2500</v>
      </c>
      <c r="J17" s="20">
        <v>17000</v>
      </c>
      <c r="K17" s="20">
        <v>4000</v>
      </c>
    </row>
    <row r="18" spans="1:11" ht="13.5">
      <c r="A18" t="s">
        <v>74</v>
      </c>
      <c r="B18" t="s">
        <v>45</v>
      </c>
      <c r="C18" s="19">
        <v>200000</v>
      </c>
      <c r="D18" s="19"/>
      <c r="E18" s="19">
        <v>12000</v>
      </c>
      <c r="F18" s="19">
        <v>10000</v>
      </c>
      <c r="G18" s="19">
        <v>5000</v>
      </c>
      <c r="H18" s="20">
        <v>7000</v>
      </c>
      <c r="I18" s="19">
        <v>2500</v>
      </c>
      <c r="J18" s="20">
        <v>17000</v>
      </c>
      <c r="K18" s="20">
        <v>4000</v>
      </c>
    </row>
    <row r="19" spans="1:11" ht="13.5">
      <c r="A19" t="s">
        <v>75</v>
      </c>
      <c r="B19" t="s">
        <v>46</v>
      </c>
      <c r="C19" s="19">
        <v>200000</v>
      </c>
      <c r="D19" s="19"/>
      <c r="E19" s="19">
        <v>12000</v>
      </c>
      <c r="F19" s="19">
        <v>10000</v>
      </c>
      <c r="G19" s="19">
        <v>5000</v>
      </c>
      <c r="H19" s="20">
        <v>7000</v>
      </c>
      <c r="I19" s="19">
        <v>2500</v>
      </c>
      <c r="J19" s="20">
        <v>17000</v>
      </c>
      <c r="K19" s="20">
        <v>4000</v>
      </c>
    </row>
    <row r="20" spans="1:11" ht="13.5">
      <c r="A20" t="s">
        <v>76</v>
      </c>
      <c r="B20" t="s">
        <v>47</v>
      </c>
      <c r="C20" s="19">
        <v>240000</v>
      </c>
      <c r="D20" s="19"/>
      <c r="E20" s="19">
        <v>12000</v>
      </c>
      <c r="F20" s="19">
        <v>10000</v>
      </c>
      <c r="G20" s="19">
        <v>5000</v>
      </c>
      <c r="H20" s="20">
        <v>7000</v>
      </c>
      <c r="I20" s="19">
        <v>2500</v>
      </c>
      <c r="J20" s="20">
        <v>17000</v>
      </c>
      <c r="K20" s="20">
        <v>4000</v>
      </c>
    </row>
    <row r="21" spans="1:11" ht="13.5">
      <c r="A21" t="s">
        <v>58</v>
      </c>
      <c r="B21" t="s">
        <v>48</v>
      </c>
      <c r="C21" s="19">
        <v>124300</v>
      </c>
      <c r="D21" s="19"/>
      <c r="E21" s="19">
        <v>13400</v>
      </c>
      <c r="F21" s="19">
        <v>10000</v>
      </c>
      <c r="G21" s="19">
        <v>5000</v>
      </c>
      <c r="H21" s="20">
        <v>7000</v>
      </c>
      <c r="I21" s="19">
        <v>2500</v>
      </c>
      <c r="J21" s="20">
        <v>17000</v>
      </c>
      <c r="K21" s="20">
        <v>4000</v>
      </c>
    </row>
    <row r="22" spans="1:11" ht="13.5">
      <c r="A22" t="s">
        <v>77</v>
      </c>
      <c r="B22" t="s">
        <v>49</v>
      </c>
      <c r="C22" s="19">
        <v>200000</v>
      </c>
      <c r="D22" s="19"/>
      <c r="E22" s="19">
        <v>12000</v>
      </c>
      <c r="F22" s="19">
        <v>10000</v>
      </c>
      <c r="G22" s="19">
        <v>5000</v>
      </c>
      <c r="H22" s="20">
        <v>7000</v>
      </c>
      <c r="I22" s="19">
        <v>2500</v>
      </c>
      <c r="J22" s="20">
        <v>17000</v>
      </c>
      <c r="K22" s="20">
        <v>4000</v>
      </c>
    </row>
    <row r="23" spans="1:11" ht="13.5">
      <c r="A23" t="s">
        <v>78</v>
      </c>
      <c r="B23" t="s">
        <v>50</v>
      </c>
      <c r="C23" s="19">
        <v>200000</v>
      </c>
      <c r="D23" s="19"/>
      <c r="E23" s="19">
        <v>12000</v>
      </c>
      <c r="F23" s="19">
        <v>10000</v>
      </c>
      <c r="G23" s="19">
        <v>5000</v>
      </c>
      <c r="H23" s="20">
        <v>7000</v>
      </c>
      <c r="I23" s="19">
        <v>2500</v>
      </c>
      <c r="J23" s="20">
        <v>17000</v>
      </c>
      <c r="K23" s="20">
        <v>4000</v>
      </c>
    </row>
    <row r="24" spans="1:11" ht="13.5">
      <c r="A24" t="s">
        <v>79</v>
      </c>
      <c r="B24" t="s">
        <v>51</v>
      </c>
      <c r="C24" s="19">
        <v>200000</v>
      </c>
      <c r="D24" s="19"/>
      <c r="E24" s="19">
        <v>12000</v>
      </c>
      <c r="F24" s="19">
        <v>10000</v>
      </c>
      <c r="G24" s="19">
        <v>5000</v>
      </c>
      <c r="H24" s="20">
        <v>7000</v>
      </c>
      <c r="I24" s="19">
        <v>2500</v>
      </c>
      <c r="J24" s="20">
        <v>17000</v>
      </c>
      <c r="K24" s="20">
        <v>4000</v>
      </c>
    </row>
    <row r="25" spans="1:11" ht="13.5">
      <c r="A25" t="s">
        <v>80</v>
      </c>
      <c r="B25" t="s">
        <v>52</v>
      </c>
      <c r="C25" s="19">
        <v>200000</v>
      </c>
      <c r="D25" s="19"/>
      <c r="E25" s="19">
        <v>12000</v>
      </c>
      <c r="F25" s="19">
        <v>10000</v>
      </c>
      <c r="G25" s="19">
        <v>5000</v>
      </c>
      <c r="H25" s="20">
        <v>7000</v>
      </c>
      <c r="I25" s="19">
        <v>2500</v>
      </c>
      <c r="J25" s="20">
        <v>17000</v>
      </c>
      <c r="K25" s="20">
        <v>4000</v>
      </c>
    </row>
    <row r="26" spans="1:11" ht="13.5">
      <c r="A26" t="s">
        <v>81</v>
      </c>
      <c r="B26" t="s">
        <v>53</v>
      </c>
      <c r="C26" s="19">
        <v>200000</v>
      </c>
      <c r="D26" s="19"/>
      <c r="E26" s="19">
        <v>12000</v>
      </c>
      <c r="F26" s="19">
        <v>10000</v>
      </c>
      <c r="G26" s="19">
        <v>5000</v>
      </c>
      <c r="H26" s="20">
        <v>7000</v>
      </c>
      <c r="I26" s="19">
        <v>2500</v>
      </c>
      <c r="J26" s="20">
        <v>17000</v>
      </c>
      <c r="K26" s="20">
        <v>4000</v>
      </c>
    </row>
    <row r="27" spans="1:11" ht="13.5">
      <c r="A27" t="s">
        <v>82</v>
      </c>
      <c r="B27" t="s">
        <v>54</v>
      </c>
      <c r="C27" s="19">
        <v>200000</v>
      </c>
      <c r="D27" s="19"/>
      <c r="E27" s="19">
        <v>12000</v>
      </c>
      <c r="F27" s="19">
        <v>10000</v>
      </c>
      <c r="G27" s="19">
        <v>5000</v>
      </c>
      <c r="H27" s="20">
        <v>7000</v>
      </c>
      <c r="I27" s="19">
        <v>2500</v>
      </c>
      <c r="J27" s="20">
        <v>17000</v>
      </c>
      <c r="K27" s="20">
        <v>4000</v>
      </c>
    </row>
    <row r="28" spans="1:11" ht="13.5">
      <c r="A28" t="s">
        <v>83</v>
      </c>
      <c r="B28" t="s">
        <v>55</v>
      </c>
      <c r="C28" s="19">
        <v>200000</v>
      </c>
      <c r="D28" s="19"/>
      <c r="E28" s="19">
        <v>12000</v>
      </c>
      <c r="F28" s="19">
        <v>10000</v>
      </c>
      <c r="G28" s="19">
        <v>5000</v>
      </c>
      <c r="H28" s="20">
        <v>7000</v>
      </c>
      <c r="I28" s="19">
        <v>2500</v>
      </c>
      <c r="J28" s="20">
        <v>17000</v>
      </c>
      <c r="K28" s="20">
        <v>4000</v>
      </c>
    </row>
  </sheetData>
  <sheetProtection/>
  <dataValidations count="1">
    <dataValidation allowBlank="1" showInputMessage="1" showErrorMessage="1" imeMode="on" sqref="C1:G1 I1 H1:H28 J1:K28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5"/>
  <sheetViews>
    <sheetView zoomScalePageLayoutView="0" workbookViewId="0" topLeftCell="A28">
      <selection activeCell="E45" sqref="E45"/>
    </sheetView>
  </sheetViews>
  <sheetFormatPr defaultColWidth="8.796875" defaultRowHeight="14.25"/>
  <cols>
    <col min="1" max="30" width="3.59765625" style="0" customWidth="1"/>
  </cols>
  <sheetData>
    <row r="1" spans="4:16" ht="18.75">
      <c r="D1" s="47" t="s">
        <v>99</v>
      </c>
      <c r="P1" s="47" t="s">
        <v>100</v>
      </c>
    </row>
    <row r="3" spans="1:22" ht="13.5">
      <c r="A3" s="29"/>
      <c r="B3" s="36"/>
      <c r="C3" s="36"/>
      <c r="D3" s="36"/>
      <c r="E3" s="36"/>
      <c r="F3" s="36"/>
      <c r="G3" s="36"/>
      <c r="H3" s="36"/>
      <c r="I3" s="36"/>
      <c r="J3" s="37"/>
      <c r="M3" s="29"/>
      <c r="N3" s="36"/>
      <c r="O3" s="36"/>
      <c r="P3" s="36"/>
      <c r="Q3" s="36"/>
      <c r="R3" s="36"/>
      <c r="S3" s="36"/>
      <c r="T3" s="36"/>
      <c r="U3" s="36"/>
      <c r="V3" s="37"/>
    </row>
    <row r="4" spans="1:50" s="2" customFormat="1" ht="19.5" customHeight="1">
      <c r="A4" s="38"/>
      <c r="B4" s="39" t="s">
        <v>0</v>
      </c>
      <c r="C4" s="40"/>
      <c r="D4" s="40"/>
      <c r="E4" s="40"/>
      <c r="F4" s="40"/>
      <c r="G4" s="40"/>
      <c r="H4" s="40"/>
      <c r="I4" s="40"/>
      <c r="J4" s="41"/>
      <c r="K4" s="3"/>
      <c r="L4" s="3"/>
      <c r="M4" s="38"/>
      <c r="N4" s="39" t="s">
        <v>0</v>
      </c>
      <c r="O4" s="40"/>
      <c r="P4" s="40"/>
      <c r="Q4" s="40"/>
      <c r="R4" s="40"/>
      <c r="S4" s="40"/>
      <c r="T4" s="40"/>
      <c r="U4" s="40"/>
      <c r="V4" s="41"/>
      <c r="Z4" s="3"/>
      <c r="AA4" s="3"/>
      <c r="AB4" s="3"/>
      <c r="AD4" s="3"/>
      <c r="AF4" s="3"/>
      <c r="AG4" s="3"/>
      <c r="AN4" s="22"/>
      <c r="AT4" s="2" t="s">
        <v>6</v>
      </c>
      <c r="AV4" s="24" t="str">
        <f>LOOKUP(code1,'社員マスタ'!A3:A29,'社員マスタ'!B3:B29)</f>
        <v>大坂　花子</v>
      </c>
      <c r="AW4" s="18"/>
      <c r="AX4" s="18"/>
    </row>
    <row r="5" spans="1:22" ht="13.5">
      <c r="A5" s="32"/>
      <c r="B5" s="102"/>
      <c r="C5" s="103"/>
      <c r="D5" s="40" t="s">
        <v>1</v>
      </c>
      <c r="E5" s="102"/>
      <c r="F5" s="103"/>
      <c r="G5" s="40" t="s">
        <v>2</v>
      </c>
      <c r="H5" s="27"/>
      <c r="I5" s="27"/>
      <c r="J5" s="42"/>
      <c r="M5" s="32"/>
      <c r="N5" s="102"/>
      <c r="O5" s="103"/>
      <c r="P5" s="40" t="s">
        <v>1</v>
      </c>
      <c r="Q5" s="102"/>
      <c r="R5" s="103"/>
      <c r="S5" s="40" t="s">
        <v>2</v>
      </c>
      <c r="T5" s="27"/>
      <c r="U5" s="27"/>
      <c r="V5" s="42"/>
    </row>
    <row r="6" spans="1:22" ht="13.5">
      <c r="A6" s="32"/>
      <c r="B6" s="48" t="s">
        <v>97</v>
      </c>
      <c r="C6" s="27"/>
      <c r="D6" s="40" t="str">
        <f>LOOKUP(ncd,'社員マスタ'!A2:A28,'社員マスタ'!B2:B28)&amp;" 様"</f>
        <v>埼玉　３男 様</v>
      </c>
      <c r="E6" s="27"/>
      <c r="F6" s="27"/>
      <c r="G6" s="40"/>
      <c r="H6" s="27"/>
      <c r="I6" s="27"/>
      <c r="J6" s="42"/>
      <c r="M6" s="32"/>
      <c r="N6" s="48" t="s">
        <v>98</v>
      </c>
      <c r="O6" s="27"/>
      <c r="P6" s="54" t="str">
        <f>LOOKUP(ncd2,[0]!code_all,[0]!name_a)&amp;" 様"</f>
        <v>埼玉　４男 様</v>
      </c>
      <c r="Q6" s="55"/>
      <c r="R6" s="55"/>
      <c r="S6" s="54"/>
      <c r="T6" s="27"/>
      <c r="U6" s="27"/>
      <c r="V6" s="42"/>
    </row>
    <row r="7" spans="1:22" ht="13.5">
      <c r="A7" s="32"/>
      <c r="B7" s="67" t="s">
        <v>8</v>
      </c>
      <c r="C7" s="67"/>
      <c r="D7" s="67"/>
      <c r="E7" s="67"/>
      <c r="F7" s="105">
        <v>20</v>
      </c>
      <c r="G7" s="106"/>
      <c r="H7" s="60" t="s">
        <v>91</v>
      </c>
      <c r="I7" s="101"/>
      <c r="J7" s="42"/>
      <c r="M7" s="32"/>
      <c r="N7" s="67" t="s">
        <v>8</v>
      </c>
      <c r="O7" s="67"/>
      <c r="P7" s="67"/>
      <c r="Q7" s="67"/>
      <c r="R7" s="105">
        <v>15</v>
      </c>
      <c r="S7" s="106"/>
      <c r="T7" s="60" t="s">
        <v>91</v>
      </c>
      <c r="U7" s="101"/>
      <c r="V7" s="42"/>
    </row>
    <row r="8" spans="1:22" ht="13.5">
      <c r="A8" s="32"/>
      <c r="B8" s="67" t="s">
        <v>9</v>
      </c>
      <c r="C8" s="67"/>
      <c r="D8" s="67"/>
      <c r="E8" s="67"/>
      <c r="F8" s="105">
        <v>1</v>
      </c>
      <c r="G8" s="106"/>
      <c r="H8" s="60" t="s">
        <v>91</v>
      </c>
      <c r="I8" s="101"/>
      <c r="J8" s="42"/>
      <c r="M8" s="32"/>
      <c r="N8" s="67" t="s">
        <v>9</v>
      </c>
      <c r="O8" s="67"/>
      <c r="P8" s="67"/>
      <c r="Q8" s="67"/>
      <c r="R8" s="105">
        <v>0</v>
      </c>
      <c r="S8" s="106"/>
      <c r="T8" s="60" t="s">
        <v>91</v>
      </c>
      <c r="U8" s="101"/>
      <c r="V8" s="42"/>
    </row>
    <row r="9" spans="1:22" ht="13.5">
      <c r="A9" s="32"/>
      <c r="B9" s="67" t="s">
        <v>92</v>
      </c>
      <c r="C9" s="67"/>
      <c r="D9" s="67"/>
      <c r="E9" s="67"/>
      <c r="F9" s="105"/>
      <c r="G9" s="106"/>
      <c r="H9" s="100" t="s">
        <v>95</v>
      </c>
      <c r="I9" s="101"/>
      <c r="J9" s="42"/>
      <c r="M9" s="32"/>
      <c r="N9" s="67" t="s">
        <v>92</v>
      </c>
      <c r="O9" s="67"/>
      <c r="P9" s="67"/>
      <c r="Q9" s="67"/>
      <c r="R9" s="105">
        <v>100</v>
      </c>
      <c r="S9" s="106"/>
      <c r="T9" s="100" t="s">
        <v>95</v>
      </c>
      <c r="U9" s="101"/>
      <c r="V9" s="42"/>
    </row>
    <row r="10" spans="1:22" ht="13.5">
      <c r="A10" s="32"/>
      <c r="B10" s="104" t="s">
        <v>93</v>
      </c>
      <c r="C10" s="104"/>
      <c r="D10" s="104"/>
      <c r="E10" s="104"/>
      <c r="F10" s="105">
        <v>4</v>
      </c>
      <c r="G10" s="106"/>
      <c r="H10" s="100" t="s">
        <v>95</v>
      </c>
      <c r="I10" s="101"/>
      <c r="J10" s="42"/>
      <c r="M10" s="32"/>
      <c r="N10" s="104" t="s">
        <v>93</v>
      </c>
      <c r="O10" s="104"/>
      <c r="P10" s="104"/>
      <c r="Q10" s="104"/>
      <c r="R10" s="105">
        <v>5</v>
      </c>
      <c r="S10" s="106"/>
      <c r="T10" s="100" t="s">
        <v>95</v>
      </c>
      <c r="U10" s="101"/>
      <c r="V10" s="42"/>
    </row>
    <row r="11" spans="1:22" ht="13.5">
      <c r="A11" s="32"/>
      <c r="B11" s="34"/>
      <c r="C11" s="30"/>
      <c r="D11" s="30"/>
      <c r="E11" s="31"/>
      <c r="F11" s="26"/>
      <c r="G11" s="35"/>
      <c r="H11" s="35"/>
      <c r="I11" s="27"/>
      <c r="J11" s="42"/>
      <c r="M11" s="32"/>
      <c r="N11" s="34"/>
      <c r="O11" s="30"/>
      <c r="P11" s="30"/>
      <c r="Q11" s="31"/>
      <c r="R11" s="26"/>
      <c r="S11" s="35"/>
      <c r="T11" s="35"/>
      <c r="U11" s="27"/>
      <c r="V11" s="42"/>
    </row>
    <row r="12" spans="1:22" ht="13.5">
      <c r="A12" s="32"/>
      <c r="B12" s="67" t="s">
        <v>14</v>
      </c>
      <c r="C12" s="107"/>
      <c r="D12" s="107"/>
      <c r="E12" s="107"/>
      <c r="F12" s="96">
        <f>LOOKUP(ncd,[0]!code_all,[0]!kihon_a)</f>
        <v>200000</v>
      </c>
      <c r="G12" s="97"/>
      <c r="H12" s="97"/>
      <c r="I12" s="97"/>
      <c r="J12" s="42"/>
      <c r="M12" s="32"/>
      <c r="N12" s="67" t="s">
        <v>14</v>
      </c>
      <c r="O12" s="107"/>
      <c r="P12" s="107"/>
      <c r="Q12" s="107"/>
      <c r="R12" s="94">
        <f>LOOKUP(ncd2,[0]!code_all,[0]!kihon_a)*de_time1</f>
        <v>96000</v>
      </c>
      <c r="S12" s="95"/>
      <c r="T12" s="95"/>
      <c r="U12" s="95"/>
      <c r="V12" s="42"/>
    </row>
    <row r="13" spans="1:22" ht="13.5">
      <c r="A13" s="32"/>
      <c r="B13" s="67" t="s">
        <v>15</v>
      </c>
      <c r="C13" s="107"/>
      <c r="D13" s="107"/>
      <c r="E13" s="107"/>
      <c r="F13" s="94">
        <f>ROUND(F12/(8*21)*1.25*F10,0)</f>
        <v>5952</v>
      </c>
      <c r="G13" s="95"/>
      <c r="H13" s="95"/>
      <c r="I13" s="95"/>
      <c r="J13" s="42"/>
      <c r="M13" s="32"/>
      <c r="N13" s="67" t="s">
        <v>15</v>
      </c>
      <c r="O13" s="107"/>
      <c r="P13" s="107"/>
      <c r="Q13" s="107"/>
      <c r="R13" s="94">
        <f>ROUND(LOOKUP(ncd2,[0]!code_all,[0]!kihon_a)*1.25*R10,0)</f>
        <v>6000</v>
      </c>
      <c r="S13" s="95"/>
      <c r="T13" s="95"/>
      <c r="U13" s="95"/>
      <c r="V13" s="42"/>
    </row>
    <row r="14" spans="1:22" ht="13.5">
      <c r="A14" s="32"/>
      <c r="B14" s="108" t="s">
        <v>16</v>
      </c>
      <c r="C14" s="107"/>
      <c r="D14" s="107"/>
      <c r="E14" s="107"/>
      <c r="F14" s="96">
        <f>LOOKUP(ncd,[0]!code_all,[0]!tukin_a)</f>
        <v>12000</v>
      </c>
      <c r="G14" s="97"/>
      <c r="H14" s="97"/>
      <c r="I14" s="97"/>
      <c r="J14" s="42"/>
      <c r="M14" s="32"/>
      <c r="N14" s="108" t="s">
        <v>16</v>
      </c>
      <c r="O14" s="107"/>
      <c r="P14" s="107"/>
      <c r="Q14" s="107"/>
      <c r="R14" s="96">
        <f>LOOKUP(ncd2,[0]!code_all,[0]!tukin_a)</f>
        <v>12000</v>
      </c>
      <c r="S14" s="97"/>
      <c r="T14" s="97"/>
      <c r="U14" s="97"/>
      <c r="V14" s="42"/>
    </row>
    <row r="15" spans="1:22" ht="13.5">
      <c r="A15" s="32"/>
      <c r="B15" s="67" t="s">
        <v>17</v>
      </c>
      <c r="C15" s="67"/>
      <c r="D15" s="67"/>
      <c r="E15" s="67"/>
      <c r="F15" s="96">
        <f>LOOKUP(ncd,[0]!code_all,[0]!jyutaku_a)</f>
        <v>10000</v>
      </c>
      <c r="G15" s="97"/>
      <c r="H15" s="97"/>
      <c r="I15" s="97"/>
      <c r="J15" s="42"/>
      <c r="M15" s="32"/>
      <c r="N15" s="67" t="s">
        <v>17</v>
      </c>
      <c r="O15" s="67"/>
      <c r="P15" s="67"/>
      <c r="Q15" s="67"/>
      <c r="R15" s="96">
        <f>LOOKUP(ncd2,[0]!code_all,[0]!jyutaku_a)</f>
        <v>10000</v>
      </c>
      <c r="S15" s="97"/>
      <c r="T15" s="97"/>
      <c r="U15" s="97"/>
      <c r="V15" s="42"/>
    </row>
    <row r="16" spans="1:22" ht="13.5">
      <c r="A16" s="32"/>
      <c r="B16" s="67" t="s">
        <v>18</v>
      </c>
      <c r="C16" s="67"/>
      <c r="D16" s="67"/>
      <c r="E16" s="67"/>
      <c r="F16" s="96">
        <f>LOOKUP(code1,[0]!code_all,[0]!kazoku_a)</f>
        <v>5000</v>
      </c>
      <c r="G16" s="97"/>
      <c r="H16" s="97"/>
      <c r="I16" s="97"/>
      <c r="J16" s="42"/>
      <c r="L16" s="26"/>
      <c r="M16" s="32"/>
      <c r="N16" s="67" t="s">
        <v>18</v>
      </c>
      <c r="O16" s="67"/>
      <c r="P16" s="67"/>
      <c r="Q16" s="67"/>
      <c r="R16" s="96">
        <f>LOOKUP(ncd2,[0]!code_all,[0]!kazoku_a)</f>
        <v>5000</v>
      </c>
      <c r="S16" s="97"/>
      <c r="T16" s="97"/>
      <c r="U16" s="97"/>
      <c r="V16" s="42"/>
    </row>
    <row r="17" spans="1:22" ht="13.5">
      <c r="A17" s="32"/>
      <c r="B17" s="67"/>
      <c r="C17" s="67"/>
      <c r="D17" s="67"/>
      <c r="E17" s="67"/>
      <c r="F17" s="98"/>
      <c r="G17" s="99"/>
      <c r="H17" s="99"/>
      <c r="I17" s="99"/>
      <c r="J17" s="42"/>
      <c r="L17" s="28"/>
      <c r="M17" s="32"/>
      <c r="N17" s="67"/>
      <c r="O17" s="67"/>
      <c r="P17" s="67"/>
      <c r="Q17" s="67"/>
      <c r="R17" s="111"/>
      <c r="S17" s="112"/>
      <c r="T17" s="112"/>
      <c r="U17" s="113"/>
      <c r="V17" s="42"/>
    </row>
    <row r="18" spans="1:22" ht="13.5">
      <c r="A18" s="32"/>
      <c r="B18" s="67"/>
      <c r="C18" s="67"/>
      <c r="D18" s="67"/>
      <c r="E18" s="67"/>
      <c r="F18" s="98"/>
      <c r="G18" s="99"/>
      <c r="H18" s="99"/>
      <c r="I18" s="99"/>
      <c r="J18" s="42"/>
      <c r="L18" s="28"/>
      <c r="M18" s="32"/>
      <c r="N18" s="67"/>
      <c r="O18" s="67"/>
      <c r="P18" s="67"/>
      <c r="Q18" s="67"/>
      <c r="R18" s="98"/>
      <c r="S18" s="99"/>
      <c r="T18" s="99"/>
      <c r="U18" s="99"/>
      <c r="V18" s="42"/>
    </row>
    <row r="19" spans="1:22" ht="13.5">
      <c r="A19" s="32"/>
      <c r="B19" s="67"/>
      <c r="C19" s="67"/>
      <c r="D19" s="67"/>
      <c r="E19" s="67"/>
      <c r="F19" s="98"/>
      <c r="G19" s="99"/>
      <c r="H19" s="99"/>
      <c r="I19" s="99"/>
      <c r="J19" s="42"/>
      <c r="L19" s="28"/>
      <c r="M19" s="32"/>
      <c r="N19" s="67"/>
      <c r="O19" s="67"/>
      <c r="P19" s="67"/>
      <c r="Q19" s="67"/>
      <c r="R19" s="98"/>
      <c r="S19" s="99"/>
      <c r="T19" s="99"/>
      <c r="U19" s="99"/>
      <c r="V19" s="42"/>
    </row>
    <row r="20" spans="1:22" ht="13.5">
      <c r="A20" s="32"/>
      <c r="B20" s="109" t="s">
        <v>94</v>
      </c>
      <c r="C20" s="110"/>
      <c r="D20" s="110"/>
      <c r="E20" s="110"/>
      <c r="F20" s="94">
        <f>SUM(F12:I19)</f>
        <v>232952</v>
      </c>
      <c r="G20" s="95"/>
      <c r="H20" s="95"/>
      <c r="I20" s="95"/>
      <c r="J20" s="42"/>
      <c r="L20" s="28"/>
      <c r="M20" s="32"/>
      <c r="N20" s="109" t="s">
        <v>94</v>
      </c>
      <c r="O20" s="110"/>
      <c r="P20" s="110"/>
      <c r="Q20" s="110"/>
      <c r="R20" s="94">
        <f>SUM(R12:U19)</f>
        <v>129000</v>
      </c>
      <c r="S20" s="95"/>
      <c r="T20" s="95"/>
      <c r="U20" s="95"/>
      <c r="V20" s="42"/>
    </row>
    <row r="21" spans="1:22" ht="4.5" customHeight="1">
      <c r="A21" s="32"/>
      <c r="B21" s="27"/>
      <c r="C21" s="27"/>
      <c r="D21" s="27"/>
      <c r="E21" s="27"/>
      <c r="F21" s="27"/>
      <c r="G21" s="27"/>
      <c r="H21" s="27"/>
      <c r="I21" s="27"/>
      <c r="J21" s="42"/>
      <c r="L21" s="28"/>
      <c r="M21" s="32"/>
      <c r="N21" s="27"/>
      <c r="O21" s="27"/>
      <c r="P21" s="27"/>
      <c r="Q21" s="27"/>
      <c r="R21" s="45"/>
      <c r="S21" s="45"/>
      <c r="T21" s="45"/>
      <c r="U21" s="45"/>
      <c r="V21" s="42"/>
    </row>
    <row r="22" spans="1:22" ht="13.5">
      <c r="A22" s="32"/>
      <c r="B22" s="67" t="s">
        <v>19</v>
      </c>
      <c r="C22" s="67"/>
      <c r="D22" s="67"/>
      <c r="E22" s="67"/>
      <c r="F22" s="96">
        <f>LOOKUP(ncd,[0]!code_all,[0]!tukin_a)</f>
        <v>12000</v>
      </c>
      <c r="G22" s="97"/>
      <c r="H22" s="97"/>
      <c r="I22" s="97"/>
      <c r="J22" s="42"/>
      <c r="L22" s="28"/>
      <c r="M22" s="32"/>
      <c r="N22" s="67" t="s">
        <v>19</v>
      </c>
      <c r="O22" s="67"/>
      <c r="P22" s="67"/>
      <c r="Q22" s="67"/>
      <c r="R22" s="96">
        <f>LOOKUP(ncd2,[0]!code_all,[0]!tukin_a)</f>
        <v>12000</v>
      </c>
      <c r="S22" s="97"/>
      <c r="T22" s="97"/>
      <c r="U22" s="97"/>
      <c r="V22" s="42"/>
    </row>
    <row r="23" spans="1:22" ht="13.5">
      <c r="A23" s="32"/>
      <c r="B23" s="67" t="s">
        <v>21</v>
      </c>
      <c r="C23" s="67"/>
      <c r="D23" s="67"/>
      <c r="E23" s="67"/>
      <c r="F23" s="96">
        <f>LOOKUP(ncd,[0]!code_all,[0]!kousei_a)</f>
        <v>17000</v>
      </c>
      <c r="G23" s="97"/>
      <c r="H23" s="97"/>
      <c r="I23" s="97"/>
      <c r="J23" s="42"/>
      <c r="L23" s="28"/>
      <c r="M23" s="32"/>
      <c r="N23" s="67" t="s">
        <v>21</v>
      </c>
      <c r="O23" s="67"/>
      <c r="P23" s="67"/>
      <c r="Q23" s="67"/>
      <c r="R23" s="96">
        <f>LOOKUP(ncd2,[0]!code_all,[0]!kousei_a)</f>
        <v>17000</v>
      </c>
      <c r="S23" s="97"/>
      <c r="T23" s="97"/>
      <c r="U23" s="97"/>
      <c r="V23" s="42"/>
    </row>
    <row r="24" spans="1:22" ht="13.5">
      <c r="A24" s="32"/>
      <c r="B24" s="67" t="s">
        <v>20</v>
      </c>
      <c r="C24" s="67"/>
      <c r="D24" s="67"/>
      <c r="E24" s="67"/>
      <c r="F24" s="96">
        <f>LOOKUP(ncd,[0]!code_all,[0]!kaigo_a)</f>
        <v>2500</v>
      </c>
      <c r="G24" s="97"/>
      <c r="H24" s="97"/>
      <c r="I24" s="97"/>
      <c r="J24" s="42"/>
      <c r="M24" s="32"/>
      <c r="N24" s="67" t="s">
        <v>20</v>
      </c>
      <c r="O24" s="67"/>
      <c r="P24" s="67"/>
      <c r="Q24" s="67"/>
      <c r="R24" s="96">
        <f>LOOKUP(ncd,[0]!code_all,[0]!kaigo_a)</f>
        <v>2500</v>
      </c>
      <c r="S24" s="97"/>
      <c r="T24" s="97"/>
      <c r="U24" s="97"/>
      <c r="V24" s="42"/>
    </row>
    <row r="25" spans="1:22" ht="13.5">
      <c r="A25" s="32"/>
      <c r="B25" s="67" t="s">
        <v>22</v>
      </c>
      <c r="C25" s="67"/>
      <c r="D25" s="67"/>
      <c r="E25" s="67"/>
      <c r="F25" s="94">
        <f>ROUND(支給額計*(3/1000),0)</f>
        <v>699</v>
      </c>
      <c r="G25" s="95"/>
      <c r="H25" s="95"/>
      <c r="I25" s="95"/>
      <c r="J25" s="42"/>
      <c r="M25" s="32"/>
      <c r="N25" s="67" t="s">
        <v>22</v>
      </c>
      <c r="O25" s="67"/>
      <c r="P25" s="67"/>
      <c r="Q25" s="67"/>
      <c r="R25" s="94">
        <f>ROUND(支給額計*(3/1000),0)</f>
        <v>699</v>
      </c>
      <c r="S25" s="95"/>
      <c r="T25" s="95"/>
      <c r="U25" s="95"/>
      <c r="V25" s="42"/>
    </row>
    <row r="26" spans="1:22" ht="13.5">
      <c r="A26" s="32"/>
      <c r="B26" s="67"/>
      <c r="C26" s="67"/>
      <c r="D26" s="67"/>
      <c r="E26" s="67"/>
      <c r="F26" s="98"/>
      <c r="G26" s="99"/>
      <c r="H26" s="99"/>
      <c r="I26" s="99"/>
      <c r="J26" s="42"/>
      <c r="M26" s="32"/>
      <c r="N26" s="67"/>
      <c r="O26" s="67"/>
      <c r="P26" s="67"/>
      <c r="Q26" s="67"/>
      <c r="R26" s="98"/>
      <c r="S26" s="99"/>
      <c r="T26" s="99"/>
      <c r="U26" s="99"/>
      <c r="V26" s="42"/>
    </row>
    <row r="27" spans="1:22" ht="13.5">
      <c r="A27" s="32"/>
      <c r="B27" s="67"/>
      <c r="C27" s="67"/>
      <c r="D27" s="67"/>
      <c r="E27" s="67"/>
      <c r="F27" s="98"/>
      <c r="G27" s="99"/>
      <c r="H27" s="99"/>
      <c r="I27" s="99"/>
      <c r="J27" s="42"/>
      <c r="M27" s="32"/>
      <c r="N27" s="67"/>
      <c r="O27" s="67"/>
      <c r="P27" s="67"/>
      <c r="Q27" s="67"/>
      <c r="R27" s="98"/>
      <c r="S27" s="99"/>
      <c r="T27" s="99"/>
      <c r="U27" s="99"/>
      <c r="V27" s="42"/>
    </row>
    <row r="28" spans="1:22" ht="13.5">
      <c r="A28" s="32"/>
      <c r="B28" s="67"/>
      <c r="C28" s="67"/>
      <c r="D28" s="67"/>
      <c r="E28" s="67"/>
      <c r="F28" s="98"/>
      <c r="G28" s="99"/>
      <c r="H28" s="99"/>
      <c r="I28" s="99"/>
      <c r="J28" s="42"/>
      <c r="M28" s="32"/>
      <c r="N28" s="67"/>
      <c r="O28" s="67"/>
      <c r="P28" s="67"/>
      <c r="Q28" s="67"/>
      <c r="R28" s="98"/>
      <c r="S28" s="99"/>
      <c r="T28" s="99"/>
      <c r="U28" s="99"/>
      <c r="V28" s="42"/>
    </row>
    <row r="29" spans="1:22" ht="13.5">
      <c r="A29" s="32"/>
      <c r="B29" s="67"/>
      <c r="C29" s="67"/>
      <c r="D29" s="67"/>
      <c r="E29" s="67"/>
      <c r="F29" s="98"/>
      <c r="G29" s="99"/>
      <c r="H29" s="99"/>
      <c r="I29" s="99"/>
      <c r="J29" s="42"/>
      <c r="M29" s="32"/>
      <c r="N29" s="67"/>
      <c r="O29" s="67"/>
      <c r="P29" s="67"/>
      <c r="Q29" s="67"/>
      <c r="R29" s="98"/>
      <c r="S29" s="99"/>
      <c r="T29" s="99"/>
      <c r="U29" s="99"/>
      <c r="V29" s="42"/>
    </row>
    <row r="30" spans="1:22" ht="13.5">
      <c r="A30" s="32"/>
      <c r="B30" s="109" t="s">
        <v>96</v>
      </c>
      <c r="C30" s="110"/>
      <c r="D30" s="110"/>
      <c r="E30" s="110"/>
      <c r="F30" s="94">
        <f>SUM(F22:I29)</f>
        <v>32199</v>
      </c>
      <c r="G30" s="95"/>
      <c r="H30" s="95"/>
      <c r="I30" s="95"/>
      <c r="J30" s="42"/>
      <c r="M30" s="32"/>
      <c r="N30" s="109" t="s">
        <v>96</v>
      </c>
      <c r="O30" s="110"/>
      <c r="P30" s="110"/>
      <c r="Q30" s="110"/>
      <c r="R30" s="94">
        <f>SUM(R22:U29)</f>
        <v>32199</v>
      </c>
      <c r="S30" s="95"/>
      <c r="T30" s="95"/>
      <c r="U30" s="95"/>
      <c r="V30" s="42"/>
    </row>
    <row r="31" spans="1:22" ht="13.5">
      <c r="A31" s="32"/>
      <c r="B31" s="109" t="s">
        <v>26</v>
      </c>
      <c r="C31" s="110"/>
      <c r="D31" s="110"/>
      <c r="E31" s="110"/>
      <c r="F31" s="94">
        <f>支給額計-F30</f>
        <v>200753</v>
      </c>
      <c r="G31" s="95"/>
      <c r="H31" s="95"/>
      <c r="I31" s="95"/>
      <c r="J31" s="42"/>
      <c r="M31" s="32"/>
      <c r="N31" s="109" t="s">
        <v>26</v>
      </c>
      <c r="O31" s="110"/>
      <c r="P31" s="110"/>
      <c r="Q31" s="110"/>
      <c r="R31" s="94">
        <f>支給額計1-R30</f>
        <v>96801</v>
      </c>
      <c r="S31" s="95"/>
      <c r="T31" s="95"/>
      <c r="U31" s="95"/>
      <c r="V31" s="42"/>
    </row>
    <row r="32" spans="1:22" ht="13.5">
      <c r="A32" s="33"/>
      <c r="B32" s="43"/>
      <c r="C32" s="43"/>
      <c r="D32" s="43"/>
      <c r="E32" s="43"/>
      <c r="F32" s="43"/>
      <c r="G32" s="43"/>
      <c r="H32" s="43"/>
      <c r="I32" s="43"/>
      <c r="J32" s="44"/>
      <c r="M32" s="33"/>
      <c r="N32" s="43"/>
      <c r="O32" s="43"/>
      <c r="P32" s="43"/>
      <c r="Q32" s="43"/>
      <c r="R32" s="43"/>
      <c r="S32" s="43"/>
      <c r="T32" s="43"/>
      <c r="U32" s="43"/>
      <c r="V32" s="44"/>
    </row>
    <row r="35" spans="2:29" ht="18.75">
      <c r="B35" s="49" t="s">
        <v>86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46"/>
      <c r="Y35" s="46"/>
      <c r="Z35" s="46"/>
      <c r="AA35" s="46"/>
      <c r="AB35" s="46"/>
      <c r="AC35" s="46"/>
    </row>
    <row r="36" spans="2:29" ht="13.5">
      <c r="B36" s="51"/>
      <c r="C36" s="51"/>
      <c r="D36" s="50" t="s">
        <v>103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46"/>
      <c r="Y36" s="46"/>
      <c r="Z36" s="46"/>
      <c r="AA36" s="46"/>
      <c r="AB36" s="46"/>
      <c r="AC36" s="46"/>
    </row>
    <row r="37" spans="2:29" ht="13.5">
      <c r="B37" s="52"/>
      <c r="C37" s="52"/>
      <c r="D37" s="50" t="s">
        <v>84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6"/>
      <c r="Y37" s="46"/>
      <c r="Z37" s="46"/>
      <c r="AA37" s="46"/>
      <c r="AB37" s="46"/>
      <c r="AC37" s="46"/>
    </row>
    <row r="38" spans="2:29" ht="13.5">
      <c r="B38" s="53"/>
      <c r="C38" s="53"/>
      <c r="D38" s="50" t="s">
        <v>85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6"/>
      <c r="Y38" s="46"/>
      <c r="Z38" s="46"/>
      <c r="AA38" s="46"/>
      <c r="AB38" s="46"/>
      <c r="AC38" s="46"/>
    </row>
    <row r="39" spans="2:29" ht="13.5">
      <c r="B39" s="46" t="s">
        <v>102</v>
      </c>
      <c r="C39" s="4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46"/>
      <c r="Y39" s="46"/>
      <c r="Z39" s="46"/>
      <c r="AA39" s="46"/>
      <c r="AB39" s="46"/>
      <c r="AC39" s="46"/>
    </row>
    <row r="40" spans="2:29" ht="13.5">
      <c r="B40" s="50" t="s">
        <v>101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46"/>
      <c r="Y40" s="46"/>
      <c r="Z40" s="46"/>
      <c r="AA40" s="46"/>
      <c r="AB40" s="46"/>
      <c r="AC40" s="46"/>
    </row>
    <row r="41" spans="2:29" ht="13.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46"/>
      <c r="Y41" s="46"/>
      <c r="Z41" s="46"/>
      <c r="AA41" s="46"/>
      <c r="AB41" s="46"/>
      <c r="AC41" s="46"/>
    </row>
    <row r="42" spans="2:23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5" ht="13.5">
      <c r="E45" s="56" t="s">
        <v>104</v>
      </c>
    </row>
  </sheetData>
  <sheetProtection/>
  <mergeCells count="104">
    <mergeCell ref="N5:O5"/>
    <mergeCell ref="Q5:R5"/>
    <mergeCell ref="R7:S7"/>
    <mergeCell ref="T7:U7"/>
    <mergeCell ref="R8:S8"/>
    <mergeCell ref="T8:U8"/>
    <mergeCell ref="N7:Q7"/>
    <mergeCell ref="N8:Q8"/>
    <mergeCell ref="N31:Q31"/>
    <mergeCell ref="R31:U31"/>
    <mergeCell ref="N27:Q27"/>
    <mergeCell ref="R27:U27"/>
    <mergeCell ref="N28:Q28"/>
    <mergeCell ref="R28:U28"/>
    <mergeCell ref="H7:I7"/>
    <mergeCell ref="H8:I8"/>
    <mergeCell ref="R9:S9"/>
    <mergeCell ref="T9:U9"/>
    <mergeCell ref="N30:Q30"/>
    <mergeCell ref="R30:U30"/>
    <mergeCell ref="N29:Q29"/>
    <mergeCell ref="R29:U29"/>
    <mergeCell ref="N24:Q24"/>
    <mergeCell ref="R24:U24"/>
    <mergeCell ref="N25:Q25"/>
    <mergeCell ref="R25:U25"/>
    <mergeCell ref="N26:Q26"/>
    <mergeCell ref="R26:U26"/>
    <mergeCell ref="N20:Q20"/>
    <mergeCell ref="R20:U20"/>
    <mergeCell ref="N22:Q22"/>
    <mergeCell ref="R22:U22"/>
    <mergeCell ref="N23:Q23"/>
    <mergeCell ref="R23:U23"/>
    <mergeCell ref="N17:Q17"/>
    <mergeCell ref="R17:U17"/>
    <mergeCell ref="N18:Q18"/>
    <mergeCell ref="R18:U18"/>
    <mergeCell ref="N19:Q19"/>
    <mergeCell ref="R19:U19"/>
    <mergeCell ref="N14:Q14"/>
    <mergeCell ref="R14:U14"/>
    <mergeCell ref="N15:Q15"/>
    <mergeCell ref="R15:U15"/>
    <mergeCell ref="N16:Q16"/>
    <mergeCell ref="R16:U16"/>
    <mergeCell ref="N10:Q10"/>
    <mergeCell ref="N12:Q12"/>
    <mergeCell ref="R12:U12"/>
    <mergeCell ref="N13:Q13"/>
    <mergeCell ref="R13:U13"/>
    <mergeCell ref="R10:S10"/>
    <mergeCell ref="T10:U10"/>
    <mergeCell ref="B20:E20"/>
    <mergeCell ref="B30:E30"/>
    <mergeCell ref="B31:E31"/>
    <mergeCell ref="F31:I31"/>
    <mergeCell ref="B19:E19"/>
    <mergeCell ref="B26:E26"/>
    <mergeCell ref="B27:E27"/>
    <mergeCell ref="B28:E28"/>
    <mergeCell ref="B29:E29"/>
    <mergeCell ref="F27:I27"/>
    <mergeCell ref="B16:E16"/>
    <mergeCell ref="B17:E17"/>
    <mergeCell ref="B15:E15"/>
    <mergeCell ref="B18:E18"/>
    <mergeCell ref="B12:E12"/>
    <mergeCell ref="B13:E13"/>
    <mergeCell ref="B14:E14"/>
    <mergeCell ref="F28:I28"/>
    <mergeCell ref="F29:I29"/>
    <mergeCell ref="F30:I30"/>
    <mergeCell ref="B22:E22"/>
    <mergeCell ref="B23:E23"/>
    <mergeCell ref="B24:E24"/>
    <mergeCell ref="B25:E25"/>
    <mergeCell ref="F26:I26"/>
    <mergeCell ref="B5:C5"/>
    <mergeCell ref="E5:F5"/>
    <mergeCell ref="B7:E7"/>
    <mergeCell ref="B8:E8"/>
    <mergeCell ref="B9:E9"/>
    <mergeCell ref="B10:E10"/>
    <mergeCell ref="F7:G7"/>
    <mergeCell ref="F8:G8"/>
    <mergeCell ref="F9:G9"/>
    <mergeCell ref="F10:G10"/>
    <mergeCell ref="F18:I18"/>
    <mergeCell ref="F19:I19"/>
    <mergeCell ref="F12:I12"/>
    <mergeCell ref="F13:I13"/>
    <mergeCell ref="H9:I9"/>
    <mergeCell ref="H10:I10"/>
    <mergeCell ref="N9:Q9"/>
    <mergeCell ref="F20:I20"/>
    <mergeCell ref="F22:I22"/>
    <mergeCell ref="F23:I23"/>
    <mergeCell ref="F24:I24"/>
    <mergeCell ref="F25:I25"/>
    <mergeCell ref="F14:I14"/>
    <mergeCell ref="F15:I15"/>
    <mergeCell ref="F16:I16"/>
    <mergeCell ref="F17:I17"/>
  </mergeCells>
  <dataValidations count="1">
    <dataValidation allowBlank="1" showInputMessage="1" showErrorMessage="1" imeMode="on" sqref="B7:F11 T7:T8 B22:E29 N30:N31 B15:E19 B12:B14 B20 B30:B31 F12:F20 F22:F31 N22:Q29 R22:R31 N15:Q19 H7:H8 N12:N14 N20 N7:R11 R12:R20"/>
  </dataValidations>
  <hyperlinks>
    <hyperlink ref="E45" r:id="rId1" display="ＯＡコーディネーターズ製作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alone60 takaharu</dc:creator>
  <cp:keywords/>
  <dc:description/>
  <cp:lastModifiedBy>alone60 takaharu</cp:lastModifiedBy>
  <cp:lastPrinted>2008-02-22T03:30:26Z</cp:lastPrinted>
  <dcterms:created xsi:type="dcterms:W3CDTF">2008-02-22T02:31:38Z</dcterms:created>
  <dcterms:modified xsi:type="dcterms:W3CDTF">2022-06-16T23:19:29Z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