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b\"/>
    </mc:Choice>
  </mc:AlternateContent>
  <bookViews>
    <workbookView xWindow="0" yWindow="0" windowWidth="19200" windowHeight="11220" activeTab="1"/>
  </bookViews>
  <sheets>
    <sheet name="請求書" sheetId="1" r:id="rId1"/>
    <sheet name="領収書" sheetId="3" r:id="rId2"/>
    <sheet name="マスター" sheetId="2" r:id="rId3"/>
  </sheets>
  <definedNames>
    <definedName name="aagaku">マスター!$D$2:$D$5</definedName>
    <definedName name="ccmei">請求書!$B$5</definedName>
    <definedName name="code1">請求書!$B$13</definedName>
    <definedName name="code2">請求書!$B$14</definedName>
    <definedName name="code3">請求書!$B$15</definedName>
    <definedName name="code4">請求書!$B$16</definedName>
    <definedName name="code5">請求書!$B$17</definedName>
    <definedName name="code6">請求書!$B$18</definedName>
    <definedName name="code7">請求書!$B$19</definedName>
    <definedName name="code8">請求書!$B$20</definedName>
    <definedName name="kinsyou">請求書!$H$21</definedName>
    <definedName name="kintax">請求書!$H$22</definedName>
    <definedName name="ｋｋ">マスター!$A$11:$E$15</definedName>
    <definedName name="kkadr">マスター!$D$11:$D$15</definedName>
    <definedName name="kkjno">マスター!$C$11:$C$15</definedName>
    <definedName name="kkname">マスター!$B$11:$B$15</definedName>
    <definedName name="kktbl">マスター!$A$11:$E$15</definedName>
    <definedName name="kktel">マスター!$E$11:$E$15</definedName>
    <definedName name="mttl">請求書!$H$23</definedName>
    <definedName name="_xlnm.Print_Area" localSheetId="0">請求書!$B$2:$I$23</definedName>
    <definedName name="_xlnm.Print_Area" localSheetId="1">領収書!$B$3:$I$23</definedName>
    <definedName name="sbiko1">請求書!$I$13</definedName>
    <definedName name="sbiko2">請求書!$I$14</definedName>
    <definedName name="sbiko3">請求書!$I$15</definedName>
    <definedName name="sbiko4">請求書!$I$16</definedName>
    <definedName name="sbiko5">請求書!$I$17</definedName>
    <definedName name="sbiko6">請求書!$I$18</definedName>
    <definedName name="sbiko7">請求書!$I$19</definedName>
    <definedName name="sbiko8">請求書!$I$20</definedName>
    <definedName name="seihin">マスター!$A$2:$D$5</definedName>
    <definedName name="skaaazu2">請求書!$E$14</definedName>
    <definedName name="skane1">請求書!$H$13</definedName>
    <definedName name="skane2">請求書!$H$14</definedName>
    <definedName name="skane3">請求書!$H$15</definedName>
    <definedName name="skane44">請求書!$H$16</definedName>
    <definedName name="skane5">請求書!$H$17</definedName>
    <definedName name="skane6">請求書!$H$18</definedName>
    <definedName name="skane7">請求書!$H$19</definedName>
    <definedName name="skane8">請求書!$H$20</definedName>
    <definedName name="skazu1">請求書!$E$13</definedName>
    <definedName name="skazu2">請求書!$E$14</definedName>
    <definedName name="skazu3">請求書!$E$15</definedName>
    <definedName name="skazu4">請求書!$E$16</definedName>
    <definedName name="skazu5">請求書!$E$17</definedName>
    <definedName name="skazu6">請求書!$E$18</definedName>
    <definedName name="skazu7">請求書!$E$19</definedName>
    <definedName name="skazu8">請求書!$E$20</definedName>
    <definedName name="sname1">請求書!$C$13</definedName>
    <definedName name="sname2">請求書!$C$14</definedName>
    <definedName name="sname3">請求書!$C$15</definedName>
    <definedName name="sname4">請求書!$C$16</definedName>
    <definedName name="sname5">請求書!$C$17</definedName>
    <definedName name="sname6">請求書!$C$18</definedName>
    <definedName name="sname7">請求書!$C$19</definedName>
    <definedName name="sname8">請求書!$C$20</definedName>
    <definedName name="ssname">マスター!$B$2:$B$5</definedName>
    <definedName name="sstan">マスター!$C$2:$C$5</definedName>
    <definedName name="stani1">請求書!$F$13</definedName>
    <definedName name="stani2">請求書!$F$14</definedName>
    <definedName name="stani3">請求書!$F$15</definedName>
    <definedName name="stani4">請求書!$F$16</definedName>
    <definedName name="stani5">請求書!$F$17</definedName>
    <definedName name="stani6">請求書!$F$18</definedName>
    <definedName name="stani7">請求書!$F$19</definedName>
    <definedName name="stani8">請求書!$F$20</definedName>
    <definedName name="stanka1">請求書!$G$13</definedName>
    <definedName name="stanka2">請求書!$G$14</definedName>
    <definedName name="stanka3">請求書!$G$15</definedName>
    <definedName name="stanka4">請求書!$G$16</definedName>
    <definedName name="stanka5">請求書!$G$17</definedName>
    <definedName name="stanka6">請求書!$G$18</definedName>
    <definedName name="stanka7">請求書!$G$19</definedName>
    <definedName name="stanka8">請求書!$G$20</definedName>
    <definedName name="tanka">マスター!$D$2:$D$5</definedName>
    <definedName name="会社名１">請求書!$B$5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7" i="3" l="1"/>
  <c r="I18" i="3"/>
  <c r="I19" i="3"/>
  <c r="I20" i="3"/>
  <c r="I16" i="3"/>
  <c r="I15" i="3"/>
  <c r="I14" i="3"/>
  <c r="I13" i="3"/>
  <c r="E20" i="3"/>
  <c r="E19" i="3"/>
  <c r="E18" i="3"/>
  <c r="E17" i="3"/>
  <c r="E16" i="3"/>
  <c r="E15" i="3"/>
  <c r="E14" i="3"/>
  <c r="E13" i="3"/>
  <c r="B20" i="3"/>
  <c r="B19" i="3"/>
  <c r="B18" i="3"/>
  <c r="B17" i="3"/>
  <c r="B16" i="3"/>
  <c r="B15" i="3"/>
  <c r="B14" i="3"/>
  <c r="B13" i="3"/>
  <c r="B5" i="1"/>
  <c r="B5" i="3" s="1"/>
  <c r="C15" i="2"/>
  <c r="C11" i="2"/>
  <c r="C13" i="2"/>
  <c r="C14" i="2"/>
  <c r="C12" i="2"/>
  <c r="H17" i="1" l="1"/>
  <c r="H17" i="3" s="1"/>
  <c r="H18" i="1"/>
  <c r="H18" i="3" s="1"/>
  <c r="H19" i="1"/>
  <c r="H19" i="3" s="1"/>
  <c r="G17" i="1"/>
  <c r="G17" i="3" s="1"/>
  <c r="G18" i="1"/>
  <c r="G18" i="3" s="1"/>
  <c r="G19" i="1"/>
  <c r="G19" i="3" s="1"/>
  <c r="G20" i="1"/>
  <c r="G16" i="1"/>
  <c r="G14" i="1"/>
  <c r="G15" i="1"/>
  <c r="G13" i="1"/>
  <c r="F14" i="1"/>
  <c r="F14" i="3" s="1"/>
  <c r="F15" i="1"/>
  <c r="F15" i="3" s="1"/>
  <c r="F16" i="1"/>
  <c r="F16" i="3" s="1"/>
  <c r="F17" i="1"/>
  <c r="F17" i="3" s="1"/>
  <c r="F18" i="1"/>
  <c r="F18" i="3" s="1"/>
  <c r="F19" i="1"/>
  <c r="F19" i="3" s="1"/>
  <c r="F20" i="1"/>
  <c r="F20" i="3" s="1"/>
  <c r="F13" i="1"/>
  <c r="F13" i="3" s="1"/>
  <c r="C13" i="1"/>
  <c r="C13" i="3" s="1"/>
  <c r="C14" i="1"/>
  <c r="C14" i="3" s="1"/>
  <c r="C15" i="1"/>
  <c r="C15" i="3" s="1"/>
  <c r="C16" i="1"/>
  <c r="C16" i="3" s="1"/>
  <c r="C17" i="1"/>
  <c r="C17" i="3" s="1"/>
  <c r="C18" i="1"/>
  <c r="C18" i="3" s="1"/>
  <c r="C19" i="1"/>
  <c r="C19" i="3" s="1"/>
  <c r="C20" i="1"/>
  <c r="C20" i="3" s="1"/>
  <c r="H20" i="1" l="1"/>
  <c r="H20" i="3" s="1"/>
  <c r="G20" i="3"/>
  <c r="H13" i="3"/>
  <c r="G13" i="3"/>
  <c r="H15" i="1"/>
  <c r="H15" i="3" s="1"/>
  <c r="G15" i="3"/>
  <c r="H14" i="1"/>
  <c r="H14" i="3" s="1"/>
  <c r="G14" i="3"/>
  <c r="H16" i="1"/>
  <c r="H16" i="3" s="1"/>
  <c r="G16" i="3"/>
  <c r="H21" i="1" l="1"/>
  <c r="H21" i="3"/>
  <c r="H22" i="3" s="1"/>
  <c r="H23" i="3" s="1"/>
  <c r="H22" i="1" l="1"/>
  <c r="H23" i="1" s="1"/>
  <c r="D10" i="3" l="1"/>
  <c r="D10" i="1"/>
</calcChain>
</file>

<file path=xl/sharedStrings.xml><?xml version="1.0" encoding="utf-8"?>
<sst xmlns="http://schemas.openxmlformats.org/spreadsheetml/2006/main" count="82" uniqueCount="64">
  <si>
    <t>合計金額</t>
    <rPh sb="0" eb="4">
      <t>ゴウケイキンガク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</si>
  <si>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</si>
  <si>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</si>
  <si>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</si>
  <si>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</si>
  <si>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請求金額</t>
    <rPh sb="0" eb="4">
      <t>セイキュウキンガク</t>
    </rPh>
    <phoneticPr fontId="1"/>
  </si>
  <si>
    <t>備考</t>
    <rPh sb="0" eb="2">
      <t>ビコウ</t>
    </rPh>
    <phoneticPr fontId="1"/>
  </si>
  <si>
    <t>小計</t>
    <rPh sb="0" eb="2">
      <t>ショウケイ</t>
    </rPh>
    <phoneticPr fontId="1"/>
  </si>
  <si>
    <t>消費税（10％）</t>
    <rPh sb="0" eb="3">
      <t>ショウヒゼイ</t>
    </rPh>
    <phoneticPr fontId="1"/>
  </si>
  <si>
    <t>合計</t>
    <rPh sb="0" eb="2">
      <t>ゴウケイ</t>
    </rPh>
    <phoneticPr fontId="1"/>
  </si>
  <si>
    <t>請  求  書</t>
    <rPh sb="0" eb="1">
      <t>ショウ</t>
    </rPh>
    <rPh sb="3" eb="4">
      <t>モトム</t>
    </rPh>
    <rPh sb="6" eb="7">
      <t>ショ</t>
    </rPh>
    <phoneticPr fontId="1"/>
  </si>
  <si>
    <t>下記の通り、ご請求申し上げます</t>
    <rPh sb="0" eb="2">
      <t>カキ</t>
    </rPh>
    <rPh sb="3" eb="4">
      <t>トオ</t>
    </rPh>
    <rPh sb="7" eb="10">
      <t>セイキュウモウ</t>
    </rPh>
    <rPh sb="11" eb="12">
      <t>ア</t>
    </rPh>
    <phoneticPr fontId="1"/>
  </si>
  <si>
    <t>コード</t>
    <phoneticPr fontId="1"/>
  </si>
  <si>
    <t>コード</t>
    <phoneticPr fontId="1"/>
  </si>
  <si>
    <t>A001</t>
    <phoneticPr fontId="1"/>
  </si>
  <si>
    <t>A002</t>
  </si>
  <si>
    <t>A003</t>
  </si>
  <si>
    <t>A004</t>
  </si>
  <si>
    <t>name1</t>
    <phoneticPr fontId="1"/>
  </si>
  <si>
    <t>name2</t>
  </si>
  <si>
    <t>name3</t>
  </si>
  <si>
    <t>name4</t>
  </si>
  <si>
    <t>個</t>
    <rPh sb="0" eb="1">
      <t>コ</t>
    </rPh>
    <phoneticPr fontId="1"/>
  </si>
  <si>
    <t>本</t>
    <rPh sb="0" eb="1">
      <t>ホン</t>
    </rPh>
    <phoneticPr fontId="1"/>
  </si>
  <si>
    <t>ｃｍ</t>
    <phoneticPr fontId="1"/>
  </si>
  <si>
    <t>セット</t>
    <phoneticPr fontId="1"/>
  </si>
  <si>
    <t>会社名３</t>
    <rPh sb="0" eb="3">
      <t>カイシャメイ</t>
    </rPh>
    <phoneticPr fontId="1"/>
  </si>
  <si>
    <t>会社名４</t>
    <rPh sb="0" eb="3">
      <t>カイシャメイ</t>
    </rPh>
    <phoneticPr fontId="1"/>
  </si>
  <si>
    <t>会社名５</t>
    <rPh sb="0" eb="3">
      <t>カイシャメイ</t>
    </rPh>
    <phoneticPr fontId="1"/>
  </si>
  <si>
    <t>株式会社　会社名１</t>
    <rPh sb="0" eb="4">
      <t>カブシキカイシャ</t>
    </rPh>
    <rPh sb="5" eb="8">
      <t>カイシャメイ</t>
    </rPh>
    <phoneticPr fontId="1"/>
  </si>
  <si>
    <t>有限会社　会社名２</t>
    <rPh sb="0" eb="4">
      <t>ユウゲンガイシャ</t>
    </rPh>
    <rPh sb="5" eb="8">
      <t>カイシャメイ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</si>
  <si>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</si>
  <si>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</si>
  <si>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郵便番号</t>
    <rPh sb="0" eb="4">
      <t>ユウビンバンゴウ</t>
    </rPh>
    <phoneticPr fontId="1"/>
  </si>
  <si>
    <t>01-022-1234</t>
    <phoneticPr fontId="1"/>
  </si>
  <si>
    <t>01-022-1235</t>
  </si>
  <si>
    <t>01-022-1236</t>
  </si>
  <si>
    <t>01-022-1237</t>
  </si>
  <si>
    <t>01-022-1238</t>
  </si>
  <si>
    <t>東京都千代田区千代田1-4</t>
    <rPh sb="0" eb="10">
      <t>100-0001</t>
    </rPh>
    <phoneticPr fontId="1"/>
  </si>
  <si>
    <t>東京都千代田区千代田1-5</t>
    <rPh sb="0" eb="10">
      <t>100-0001</t>
    </rPh>
    <phoneticPr fontId="1"/>
  </si>
  <si>
    <t>東京都千代田区千代田1-6</t>
    <rPh sb="0" eb="10">
      <t>100-0001</t>
    </rPh>
    <phoneticPr fontId="1"/>
  </si>
  <si>
    <t>東京都千代田区千代田1-7</t>
    <rPh sb="0" eb="10">
      <t>100-0001</t>
    </rPh>
    <phoneticPr fontId="1"/>
  </si>
  <si>
    <t>東京都千代田区千代田1-8</t>
    <rPh sb="0" eb="10">
      <t>100-0001</t>
    </rPh>
    <phoneticPr fontId="1"/>
  </si>
  <si>
    <t>請求先</t>
    <rPh sb="0" eb="3">
      <t>セイキュウサキ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</si>
  <si>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</si>
  <si>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下記内容について正に領収いたしました。</t>
    <rPh sb="0" eb="2">
      <t>カキ</t>
    </rPh>
    <rPh sb="2" eb="4">
      <t>ナイヨウ</t>
    </rPh>
    <rPh sb="8" eb="9">
      <t>マサ</t>
    </rPh>
    <rPh sb="10" eb="12">
      <t>リョウシュウ</t>
    </rPh>
    <phoneticPr fontId="1"/>
  </si>
  <si>
    <t>A004</t>
    <phoneticPr fontId="1"/>
  </si>
  <si>
    <t>k002</t>
  </si>
  <si>
    <t>k003</t>
  </si>
  <si>
    <t>k001</t>
    <phoneticPr fontId="1"/>
  </si>
  <si>
    <t>k004</t>
  </si>
  <si>
    <t>k005</t>
  </si>
  <si>
    <t>k001</t>
    <phoneticPr fontId="1"/>
  </si>
  <si>
    <t>A004</t>
    <phoneticPr fontId="1"/>
  </si>
  <si>
    <t>ＮＯ</t>
    <phoneticPr fontId="1"/>
  </si>
  <si>
    <t>製品コード</t>
    <rPh sb="0" eb="2">
      <t>セイヒン</t>
    </rPh>
    <phoneticPr fontId="1"/>
  </si>
  <si>
    <t>このファイルの有償配布はお止めください</t>
    <rPh sb="7" eb="9">
      <t>ユウショウ</t>
    </rPh>
    <rPh sb="9" eb="11">
      <t>ハイフ</t>
    </rPh>
    <rPh sb="13" eb="14">
      <t>ヤ</t>
    </rPh>
    <phoneticPr fontId="1"/>
  </si>
  <si>
    <t>*C列はPHONETICを使用</t>
    <rPh sb="2" eb="3">
      <t>レツ</t>
    </rPh>
    <rPh sb="13" eb="15">
      <t>シヨウ</t>
    </rPh>
    <phoneticPr fontId="1"/>
  </si>
  <si>
    <t>*D列の郵便番号は「フリガナ」を使用</t>
    <rPh sb="1" eb="3">
      <t>dレツ</t>
    </rPh>
    <rPh sb="4" eb="8">
      <t>ユウビンバンゴウ</t>
    </rPh>
    <rPh sb="16" eb="18">
      <t>シヨウ</t>
    </rPh>
    <phoneticPr fontId="1"/>
  </si>
  <si>
    <t>在庫数</t>
    <rPh sb="0" eb="3">
      <t>ザイコスウ</t>
    </rPh>
    <phoneticPr fontId="1"/>
  </si>
  <si>
    <t>*Ｅ列は請求数を差し引き簡略的に在庫管理をおこなうため。</t>
    <rPh sb="2" eb="3">
      <t>レツ</t>
    </rPh>
    <rPh sb="4" eb="6">
      <t>セイキュウ</t>
    </rPh>
    <rPh sb="6" eb="7">
      <t>スウ</t>
    </rPh>
    <rPh sb="8" eb="9">
      <t>サ</t>
    </rPh>
    <rPh sb="10" eb="11">
      <t>ヒ</t>
    </rPh>
    <rPh sb="12" eb="14">
      <t>カンリャク</t>
    </rPh>
    <rPh sb="14" eb="15">
      <t>テキ</t>
    </rPh>
    <rPh sb="16" eb="18">
      <t>ザイコ</t>
    </rPh>
    <rPh sb="18" eb="20">
      <t>カンリ</t>
    </rPh>
    <phoneticPr fontId="1"/>
  </si>
  <si>
    <t>生産・入荷などがあったら在庫数に加算する。</t>
    <rPh sb="3" eb="5">
      <t>ニュウカ</t>
    </rPh>
    <rPh sb="12" eb="15">
      <t>ザイコスウ</t>
    </rPh>
    <rPh sb="16" eb="18">
      <t>カサン</t>
    </rPh>
    <phoneticPr fontId="1"/>
  </si>
  <si>
    <t>青色部分がインボイス対応部分</t>
    <rPh sb="0" eb="2">
      <t>アオイロ</t>
    </rPh>
    <rPh sb="2" eb="4">
      <t>ブブン</t>
    </rPh>
    <rPh sb="10" eb="14">
      <t>タイオウブブン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</si>
</sst>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b/>
      <sz val="16"/>
      <color theme="1"/>
      <name val="ＭＳ Ｐゴシック"/>
      <family val="3"/>
      <charset val="128"/>
      <scheme val="minor"/>
    </font>
    <font>
      <sz val="11"/>
      <color theme="9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4"/>
      <color theme="4" tint="-0.24997711111789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2" borderId="4" xfId="0" applyFont="1" applyFill="1" applyBorder="1">
      <alignment vertical="center"/>
    </xf>
    <xf numFmtId="0" fontId="8" fillId="0" borderId="7" xfId="0" applyFont="1" applyBorder="1">
      <alignment vertical="center"/>
    </xf>
    <xf numFmtId="3" fontId="8" fillId="0" borderId="7" xfId="0" applyNumberFormat="1" applyFont="1" applyBorder="1" applyProtection="1">
      <alignment vertical="center"/>
    </xf>
    <xf numFmtId="0" fontId="0" fillId="2" borderId="7" xfId="0" applyFill="1" applyBorder="1" applyAlignment="1">
      <alignment vertical="center"/>
    </xf>
    <xf numFmtId="0" fontId="3" fillId="2" borderId="5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8" xfId="0" applyFill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1" xfId="0" applyFont="1" applyBorder="1" applyProtection="1">
      <alignment vertical="center"/>
      <protection locked="0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12" fillId="0" borderId="0" xfId="0" applyFo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13" fillId="0" borderId="0" xfId="0" applyFont="1">
      <alignment vertical="center"/>
    </xf>
    <xf numFmtId="5" fontId="8" fillId="0" borderId="7" xfId="0" applyNumberFormat="1" applyFont="1" applyBorder="1">
      <alignment vertical="center"/>
    </xf>
    <xf numFmtId="5" fontId="8" fillId="0" borderId="8" xfId="0" applyNumberFormat="1" applyFont="1" applyBorder="1">
      <alignment vertical="center"/>
    </xf>
    <xf numFmtId="5" fontId="8" fillId="0" borderId="10" xfId="0" applyNumberFormat="1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5" fontId="9" fillId="0" borderId="5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3</xdr:row>
      <xdr:rowOff>0</xdr:rowOff>
    </xdr:from>
    <xdr:to>
      <xdr:col>8</xdr:col>
      <xdr:colOff>1428750</xdr:colOff>
      <xdr:row>8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6191250" y="666750"/>
          <a:ext cx="267652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徳川家康　（株）</a:t>
          </a:r>
          <a:endParaRPr kumimoji="1" lang="en-US" altLang="ja-JP" sz="1600"/>
        </a:p>
        <a:p>
          <a:r>
            <a:rPr kumimoji="1" lang="ja-JP" altLang="en-US" sz="1100"/>
            <a:t>〒</a:t>
          </a:r>
          <a:r>
            <a:rPr kumimoji="1" lang="en-US" altLang="ja-JP" sz="1100"/>
            <a:t>100-0001 </a:t>
          </a:r>
          <a:r>
            <a:rPr kumimoji="1" lang="ja-JP" altLang="en-US" sz="1100"/>
            <a:t>東京都千代田区千代田</a:t>
          </a:r>
          <a:r>
            <a:rPr kumimoji="1" lang="en-US" altLang="ja-JP" sz="1100"/>
            <a:t>1-1</a:t>
          </a:r>
        </a:p>
        <a:p>
          <a:r>
            <a:rPr kumimoji="1" lang="ja-JP" altLang="en-US" sz="1100"/>
            <a:t>ＴＥＬ：</a:t>
          </a:r>
          <a:r>
            <a:rPr kumimoji="1" lang="en-US" altLang="ja-JP" sz="1100"/>
            <a:t>03-123-1234</a:t>
          </a:r>
        </a:p>
        <a:p>
          <a:r>
            <a:rPr kumimoji="1" lang="ja-JP" altLang="en-US" sz="1100"/>
            <a:t>ＦＡＸ：</a:t>
          </a:r>
          <a:r>
            <a:rPr kumimoji="1" lang="en-US" altLang="ja-JP" sz="1100"/>
            <a:t>03-123-1235</a:t>
          </a:r>
        </a:p>
        <a:p>
          <a:r>
            <a:rPr kumimoji="1" lang="ja-JP" altLang="en-US" sz="1100">
              <a:solidFill>
                <a:srgbClr val="0070C0"/>
              </a:solidFill>
            </a:rPr>
            <a:t>登録番号：</a:t>
          </a:r>
          <a:r>
            <a:rPr kumimoji="1" lang="en-US" altLang="ja-JP" sz="1100">
              <a:solidFill>
                <a:srgbClr val="0070C0"/>
              </a:solidFill>
            </a:rPr>
            <a:t>1234560123</a:t>
          </a:r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5</xdr:col>
      <xdr:colOff>419100</xdr:colOff>
      <xdr:row>3</xdr:row>
      <xdr:rowOff>66675</xdr:rowOff>
    </xdr:from>
    <xdr:to>
      <xdr:col>6</xdr:col>
      <xdr:colOff>571500</xdr:colOff>
      <xdr:row>7</xdr:row>
      <xdr:rowOff>114300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733425"/>
          <a:ext cx="8382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3</xdr:row>
      <xdr:rowOff>133350</xdr:rowOff>
    </xdr:from>
    <xdr:to>
      <xdr:col>6</xdr:col>
      <xdr:colOff>438150</xdr:colOff>
      <xdr:row>8</xdr:row>
      <xdr:rowOff>9525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781050"/>
          <a:ext cx="838200" cy="800100"/>
        </a:xfrm>
        <a:prstGeom prst="rect">
          <a:avLst/>
        </a:prstGeom>
      </xdr:spPr>
    </xdr:pic>
    <xdr:clientData/>
  </xdr:twoCellAnchor>
  <xdr:twoCellAnchor>
    <xdr:from>
      <xdr:col>6</xdr:col>
      <xdr:colOff>638176</xdr:colOff>
      <xdr:row>3</xdr:row>
      <xdr:rowOff>85725</xdr:rowOff>
    </xdr:from>
    <xdr:to>
      <xdr:col>9</xdr:col>
      <xdr:colOff>57151</xdr:colOff>
      <xdr:row>8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153151" y="733425"/>
          <a:ext cx="2667000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徳川家康　（株）</a:t>
          </a:r>
          <a:endParaRPr kumimoji="1" lang="en-US" altLang="ja-JP" sz="1600"/>
        </a:p>
        <a:p>
          <a:r>
            <a:rPr kumimoji="1" lang="ja-JP" altLang="en-US" sz="1100"/>
            <a:t>〒</a:t>
          </a:r>
          <a:r>
            <a:rPr kumimoji="1" lang="en-US" altLang="ja-JP" sz="1100"/>
            <a:t>100-0001 </a:t>
          </a:r>
          <a:r>
            <a:rPr kumimoji="1" lang="ja-JP" altLang="en-US" sz="1100"/>
            <a:t>東京都千代田区千代田</a:t>
          </a:r>
          <a:r>
            <a:rPr kumimoji="1" lang="en-US" altLang="ja-JP" sz="1100"/>
            <a:t>1-1</a:t>
          </a:r>
        </a:p>
        <a:p>
          <a:r>
            <a:rPr kumimoji="1" lang="ja-JP" altLang="en-US" sz="1100"/>
            <a:t>ＴＥＬ：</a:t>
          </a:r>
          <a:r>
            <a:rPr kumimoji="1" lang="en-US" altLang="ja-JP" sz="1100"/>
            <a:t>03-123-1234</a:t>
          </a:r>
        </a:p>
        <a:p>
          <a:r>
            <a:rPr kumimoji="1" lang="ja-JP" altLang="en-US" sz="1100"/>
            <a:t>ＦＡＸ：</a:t>
          </a:r>
          <a:r>
            <a:rPr kumimoji="1" lang="en-US" altLang="ja-JP" sz="1100"/>
            <a:t>03-123-1235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5" sqref="B5:E5"/>
    </sheetView>
  </sheetViews>
  <sheetFormatPr defaultRowHeight="13.5" x14ac:dyDescent="0.15"/>
  <cols>
    <col min="2" max="2" width="10.875" customWidth="1"/>
    <col min="3" max="3" width="16.625" customWidth="1"/>
    <col min="4" max="4" width="17.875" customWidth="1"/>
    <col min="7" max="7" width="9.875" bestFit="1" customWidth="1"/>
    <col min="8" max="8" width="15.375" customWidth="1"/>
    <col min="9" max="9" width="20.25" customWidth="1"/>
  </cols>
  <sheetData>
    <row r="1" spans="1:10" ht="14.25" thickBot="1" x14ac:dyDescent="0.2">
      <c r="I1" t="s">
        <v>44</v>
      </c>
      <c r="J1" s="19" t="s">
        <v>53</v>
      </c>
    </row>
    <row r="3" spans="1:10" ht="24" x14ac:dyDescent="0.15">
      <c r="D3" s="40" t="s">
        <v>10</v>
      </c>
      <c r="E3" s="41"/>
      <c r="F3" s="41"/>
      <c r="G3" s="41"/>
    </row>
    <row r="5" spans="1:10" ht="18.75" x14ac:dyDescent="0.15">
      <c r="B5" s="39" t="str">
        <f>LOOKUP(J1,kktbl,kkname)&amp;"　御中"</f>
        <v>株式会社　会社名１　御中</v>
      </c>
      <c r="C5" s="39"/>
      <c r="D5" s="39"/>
      <c r="E5" s="39"/>
    </row>
    <row r="7" spans="1:10" x14ac:dyDescent="0.15">
      <c r="B7" s="42">
        <v>43996</v>
      </c>
      <c r="C7" s="43"/>
    </row>
    <row r="8" spans="1:10" x14ac:dyDescent="0.15">
      <c r="B8" t="s">
        <v>11</v>
      </c>
    </row>
    <row r="9" spans="1:10" ht="14.25" thickBot="1" x14ac:dyDescent="0.2"/>
    <row r="10" spans="1:10" ht="22.5" x14ac:dyDescent="0.15">
      <c r="B10" s="6" t="s">
        <v>0</v>
      </c>
      <c r="C10" s="10"/>
      <c r="D10" s="44">
        <f>mttl</f>
        <v>25105.599999999999</v>
      </c>
      <c r="E10" s="44"/>
      <c r="F10" s="4"/>
      <c r="G10" s="4"/>
      <c r="H10" s="4"/>
      <c r="I10" s="5"/>
    </row>
    <row r="11" spans="1:10" x14ac:dyDescent="0.15">
      <c r="B11" s="1"/>
      <c r="C11" s="2"/>
      <c r="D11" s="2"/>
      <c r="E11" s="2"/>
      <c r="F11" s="2"/>
      <c r="G11" s="2"/>
      <c r="H11" s="2"/>
      <c r="I11" s="3"/>
    </row>
    <row r="12" spans="1:10" ht="18.75" x14ac:dyDescent="0.15">
      <c r="A12" s="18" t="s">
        <v>55</v>
      </c>
      <c r="B12" s="9" t="s">
        <v>56</v>
      </c>
      <c r="C12" s="37" t="s">
        <v>1</v>
      </c>
      <c r="D12" s="38"/>
      <c r="E12" s="11" t="s">
        <v>2</v>
      </c>
      <c r="F12" s="11" t="s">
        <v>3</v>
      </c>
      <c r="G12" s="11" t="s">
        <v>4</v>
      </c>
      <c r="H12" s="11" t="s">
        <v>5</v>
      </c>
      <c r="I12" s="11" t="s">
        <v>6</v>
      </c>
    </row>
    <row r="13" spans="1:10" ht="18.75" x14ac:dyDescent="0.15">
      <c r="A13" s="16">
        <v>1</v>
      </c>
      <c r="B13" s="12" t="s">
        <v>47</v>
      </c>
      <c r="C13" s="32" t="str">
        <f t="shared" ref="C13:C20" si="0">IF(ISERROR(LOOKUP(B13,seihin,ssname)),"　　　",LOOKUP(B13,seihin,ssname))</f>
        <v>name4</v>
      </c>
      <c r="D13" s="33"/>
      <c r="E13" s="7">
        <v>10</v>
      </c>
      <c r="F13" s="7" t="str">
        <f t="shared" ref="F13:F20" si="1">IF(ISERROR(LOOKUP(B13,seihin,sstan)),"　　　",LOOKUP(B13,seihin,sstan))</f>
        <v>セット</v>
      </c>
      <c r="G13" s="7">
        <f t="shared" ref="G13:G20" si="2">IF(ISERROR(LOOKUP(B13,seihin,tanka)),"　　　",LOOKUP(B13,seihin,tanka))</f>
        <v>1563</v>
      </c>
      <c r="H13" s="8">
        <f>E13*G13</f>
        <v>15630</v>
      </c>
      <c r="I13" s="14">
        <v>11234</v>
      </c>
    </row>
    <row r="14" spans="1:10" ht="18.75" x14ac:dyDescent="0.15">
      <c r="A14" s="16">
        <v>2</v>
      </c>
      <c r="B14" s="12" t="s">
        <v>15</v>
      </c>
      <c r="C14" s="32" t="str">
        <f t="shared" si="0"/>
        <v>name2</v>
      </c>
      <c r="D14" s="33"/>
      <c r="E14" s="7">
        <v>1</v>
      </c>
      <c r="F14" s="7" t="str">
        <f t="shared" si="1"/>
        <v>本</v>
      </c>
      <c r="G14" s="7">
        <f t="shared" si="2"/>
        <v>500</v>
      </c>
      <c r="H14" s="8">
        <f t="shared" ref="H14:H16" si="3">E14*G14</f>
        <v>500</v>
      </c>
      <c r="I14" s="14">
        <v>11235</v>
      </c>
    </row>
    <row r="15" spans="1:10" ht="18.75" x14ac:dyDescent="0.15">
      <c r="A15" s="16">
        <v>3</v>
      </c>
      <c r="B15" s="12" t="s">
        <v>16</v>
      </c>
      <c r="C15" s="32" t="str">
        <f t="shared" si="0"/>
        <v>name3</v>
      </c>
      <c r="D15" s="33"/>
      <c r="E15" s="7">
        <v>2</v>
      </c>
      <c r="F15" s="7" t="str">
        <f t="shared" si="1"/>
        <v>ｃｍ</v>
      </c>
      <c r="G15" s="7">
        <f t="shared" si="2"/>
        <v>456</v>
      </c>
      <c r="H15" s="8">
        <f t="shared" si="3"/>
        <v>912</v>
      </c>
      <c r="I15" s="14">
        <v>11236</v>
      </c>
    </row>
    <row r="16" spans="1:10" ht="18.75" x14ac:dyDescent="0.15">
      <c r="A16" s="16">
        <v>4</v>
      </c>
      <c r="B16" s="12" t="s">
        <v>54</v>
      </c>
      <c r="C16" s="32" t="str">
        <f t="shared" si="0"/>
        <v>name4</v>
      </c>
      <c r="D16" s="33"/>
      <c r="E16" s="7">
        <v>5</v>
      </c>
      <c r="F16" s="7" t="str">
        <f t="shared" si="1"/>
        <v>セット</v>
      </c>
      <c r="G16" s="7">
        <f t="shared" si="2"/>
        <v>1563</v>
      </c>
      <c r="H16" s="8">
        <f t="shared" si="3"/>
        <v>7815</v>
      </c>
      <c r="I16" s="14">
        <v>11237</v>
      </c>
    </row>
    <row r="17" spans="1:9" ht="18.75" x14ac:dyDescent="0.15">
      <c r="A17" s="16">
        <v>5</v>
      </c>
      <c r="B17" s="12"/>
      <c r="C17" s="32" t="str">
        <f t="shared" si="0"/>
        <v>　　　</v>
      </c>
      <c r="D17" s="33"/>
      <c r="E17" s="7"/>
      <c r="F17" s="7" t="str">
        <f t="shared" si="1"/>
        <v>　　　</v>
      </c>
      <c r="G17" s="7" t="str">
        <f t="shared" si="2"/>
        <v>　　　</v>
      </c>
      <c r="H17" s="8">
        <f t="shared" ref="H17:H19" si="4">IF(ISNUMBER(E17),E17*G17,0)</f>
        <v>0</v>
      </c>
      <c r="I17" s="14"/>
    </row>
    <row r="18" spans="1:9" ht="18.75" x14ac:dyDescent="0.15">
      <c r="A18" s="16">
        <v>6</v>
      </c>
      <c r="B18" s="12"/>
      <c r="C18" s="32" t="str">
        <f t="shared" si="0"/>
        <v>　　　</v>
      </c>
      <c r="D18" s="33"/>
      <c r="E18" s="7"/>
      <c r="F18" s="7" t="str">
        <f t="shared" si="1"/>
        <v>　　　</v>
      </c>
      <c r="G18" s="7" t="str">
        <f t="shared" si="2"/>
        <v>　　　</v>
      </c>
      <c r="H18" s="8">
        <f t="shared" si="4"/>
        <v>0</v>
      </c>
      <c r="I18" s="14"/>
    </row>
    <row r="19" spans="1:9" ht="18.75" x14ac:dyDescent="0.15">
      <c r="A19" s="16">
        <v>7</v>
      </c>
      <c r="B19" s="12"/>
      <c r="C19" s="32" t="str">
        <f t="shared" si="0"/>
        <v>　　　</v>
      </c>
      <c r="D19" s="33"/>
      <c r="E19" s="7"/>
      <c r="F19" s="7" t="str">
        <f t="shared" si="1"/>
        <v>　　　</v>
      </c>
      <c r="G19" s="7" t="str">
        <f t="shared" si="2"/>
        <v>　　　</v>
      </c>
      <c r="H19" s="8">
        <f t="shared" si="4"/>
        <v>0</v>
      </c>
      <c r="I19" s="14"/>
    </row>
    <row r="20" spans="1:9" ht="18.75" x14ac:dyDescent="0.15">
      <c r="A20" s="16">
        <v>8</v>
      </c>
      <c r="B20" s="12"/>
      <c r="C20" s="32" t="str">
        <f t="shared" si="0"/>
        <v>　　　</v>
      </c>
      <c r="D20" s="33"/>
      <c r="E20" s="7"/>
      <c r="F20" s="7" t="str">
        <f t="shared" si="1"/>
        <v>　　　</v>
      </c>
      <c r="G20" s="7" t="str">
        <f t="shared" si="2"/>
        <v>　　　</v>
      </c>
      <c r="H20" s="8">
        <f>IF(ISNUMBER(E20),E20*G20,0)</f>
        <v>0</v>
      </c>
      <c r="I20" s="14"/>
    </row>
    <row r="21" spans="1:9" ht="17.25" customHeight="1" x14ac:dyDescent="0.15">
      <c r="B21" s="34" t="s">
        <v>7</v>
      </c>
      <c r="C21" s="35"/>
      <c r="D21" s="35"/>
      <c r="E21" s="35"/>
      <c r="F21" s="35"/>
      <c r="G21" s="36"/>
      <c r="H21" s="28">
        <f>SUM(H13:H20)</f>
        <v>24857</v>
      </c>
      <c r="I21" s="29"/>
    </row>
    <row r="22" spans="1:9" ht="17.25" customHeight="1" x14ac:dyDescent="0.15">
      <c r="B22" s="25"/>
      <c r="C22" s="24"/>
      <c r="D22" s="24"/>
      <c r="E22" s="24"/>
      <c r="F22" s="24"/>
      <c r="G22" s="23" t="s">
        <v>8</v>
      </c>
      <c r="H22" s="28">
        <f>ROUND(H21*0.01,1)</f>
        <v>248.6</v>
      </c>
      <c r="I22" s="29"/>
    </row>
    <row r="23" spans="1:9" ht="18.75" x14ac:dyDescent="0.15">
      <c r="B23" s="30" t="s">
        <v>9</v>
      </c>
      <c r="C23" s="31"/>
      <c r="D23" s="31"/>
      <c r="E23" s="31"/>
      <c r="F23" s="31"/>
      <c r="G23" s="31"/>
      <c r="H23" s="27">
        <f>H21+H22</f>
        <v>25105.599999999999</v>
      </c>
      <c r="I23" s="27"/>
    </row>
    <row r="26" spans="1:9" ht="17.25" x14ac:dyDescent="0.15">
      <c r="C26" s="26" t="s">
        <v>63</v>
      </c>
    </row>
    <row r="29" spans="1:9" ht="24" x14ac:dyDescent="0.15">
      <c r="C29" s="22" t="s">
        <v>57</v>
      </c>
    </row>
  </sheetData>
  <mergeCells count="18">
    <mergeCell ref="C12:D12"/>
    <mergeCell ref="B5:E5"/>
    <mergeCell ref="D3:G3"/>
    <mergeCell ref="B7:C7"/>
    <mergeCell ref="D10:E10"/>
    <mergeCell ref="H23:I23"/>
    <mergeCell ref="H21:I21"/>
    <mergeCell ref="H22:I22"/>
    <mergeCell ref="B23:G23"/>
    <mergeCell ref="C13:D13"/>
    <mergeCell ref="C14:D14"/>
    <mergeCell ref="C15:D15"/>
    <mergeCell ref="C16:D16"/>
    <mergeCell ref="C17:D17"/>
    <mergeCell ref="C18:D18"/>
    <mergeCell ref="C19:D19"/>
    <mergeCell ref="C20:D20"/>
    <mergeCell ref="B21:G2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6"/>
  <sheetViews>
    <sheetView tabSelected="1" workbookViewId="0">
      <selection activeCell="F30" sqref="F30"/>
    </sheetView>
  </sheetViews>
  <sheetFormatPr defaultRowHeight="13.5" x14ac:dyDescent="0.15"/>
  <cols>
    <col min="2" max="2" width="10.875" customWidth="1"/>
    <col min="3" max="3" width="16.625" customWidth="1"/>
    <col min="4" max="4" width="17.875" customWidth="1"/>
    <col min="8" max="8" width="15.375" customWidth="1"/>
    <col min="9" max="9" width="18.25" customWidth="1"/>
  </cols>
  <sheetData>
    <row r="3" spans="1:9" ht="24" x14ac:dyDescent="0.15">
      <c r="D3" s="40" t="s">
        <v>45</v>
      </c>
      <c r="E3" s="41"/>
      <c r="F3" s="41"/>
      <c r="G3" s="41"/>
    </row>
    <row r="5" spans="1:9" ht="18.75" x14ac:dyDescent="0.15">
      <c r="B5" s="50" t="str">
        <f>会社名１</f>
        <v>株式会社　会社名１　御中</v>
      </c>
      <c r="C5" s="50"/>
      <c r="D5" s="50"/>
      <c r="E5" s="50"/>
    </row>
    <row r="7" spans="1:9" x14ac:dyDescent="0.15">
      <c r="B7" s="42">
        <v>43996</v>
      </c>
      <c r="C7" s="43"/>
    </row>
    <row r="8" spans="1:9" x14ac:dyDescent="0.15">
      <c r="B8" t="s">
        <v>46</v>
      </c>
    </row>
    <row r="9" spans="1:9" ht="14.25" thickBot="1" x14ac:dyDescent="0.2"/>
    <row r="10" spans="1:9" ht="22.5" x14ac:dyDescent="0.15">
      <c r="B10" s="6" t="s">
        <v>0</v>
      </c>
      <c r="C10" s="10"/>
      <c r="D10" s="44">
        <f>mttl</f>
        <v>25105.599999999999</v>
      </c>
      <c r="E10" s="44"/>
      <c r="F10" s="4"/>
      <c r="G10" s="4"/>
      <c r="H10" s="4"/>
      <c r="I10" s="5"/>
    </row>
    <row r="11" spans="1:9" x14ac:dyDescent="0.15">
      <c r="B11" s="1"/>
      <c r="C11" s="2"/>
      <c r="D11" s="2"/>
      <c r="E11" s="2"/>
      <c r="F11" s="2"/>
      <c r="G11" s="2"/>
      <c r="H11" s="2"/>
      <c r="I11" s="3"/>
    </row>
    <row r="12" spans="1:9" x14ac:dyDescent="0.15">
      <c r="A12" s="17" t="s">
        <v>55</v>
      </c>
      <c r="B12" s="9" t="s">
        <v>12</v>
      </c>
      <c r="C12" s="37" t="s">
        <v>1</v>
      </c>
      <c r="D12" s="38"/>
      <c r="E12" s="11" t="s">
        <v>2</v>
      </c>
      <c r="F12" s="11" t="s">
        <v>3</v>
      </c>
      <c r="G12" s="11" t="s">
        <v>4</v>
      </c>
      <c r="H12" s="11" t="s">
        <v>5</v>
      </c>
      <c r="I12" s="11" t="s">
        <v>6</v>
      </c>
    </row>
    <row r="13" spans="1:9" ht="18.75" x14ac:dyDescent="0.15">
      <c r="A13" s="16">
        <v>1</v>
      </c>
      <c r="B13" s="13" t="str">
        <f>code1</f>
        <v>A004</v>
      </c>
      <c r="C13" s="32" t="str">
        <f>sname1</f>
        <v>name4</v>
      </c>
      <c r="D13" s="33"/>
      <c r="E13" s="7">
        <f>skazu1</f>
        <v>10</v>
      </c>
      <c r="F13" s="7" t="str">
        <f>stani1</f>
        <v>セット</v>
      </c>
      <c r="G13" s="7">
        <f>stanka1</f>
        <v>1563</v>
      </c>
      <c r="H13" s="8">
        <f>skane1</f>
        <v>15630</v>
      </c>
      <c r="I13" s="14">
        <f>sbiko1</f>
        <v>11234</v>
      </c>
    </row>
    <row r="14" spans="1:9" ht="18.75" x14ac:dyDescent="0.15">
      <c r="A14" s="16">
        <v>2</v>
      </c>
      <c r="B14" s="13" t="str">
        <f>code2</f>
        <v>A002</v>
      </c>
      <c r="C14" s="32" t="str">
        <f>sname2</f>
        <v>name2</v>
      </c>
      <c r="D14" s="33"/>
      <c r="E14" s="7">
        <f>skazu2</f>
        <v>1</v>
      </c>
      <c r="F14" s="7" t="str">
        <f>stani2</f>
        <v>本</v>
      </c>
      <c r="G14" s="7">
        <f>stanka2</f>
        <v>500</v>
      </c>
      <c r="H14" s="8">
        <f>skane2</f>
        <v>500</v>
      </c>
      <c r="I14" s="14">
        <f>sbiko2</f>
        <v>11235</v>
      </c>
    </row>
    <row r="15" spans="1:9" ht="18.75" x14ac:dyDescent="0.15">
      <c r="A15" s="16">
        <v>3</v>
      </c>
      <c r="B15" s="13" t="str">
        <f>code3</f>
        <v>A003</v>
      </c>
      <c r="C15" s="32" t="str">
        <f>sname3</f>
        <v>name3</v>
      </c>
      <c r="D15" s="33"/>
      <c r="E15" s="7">
        <f>skazu3</f>
        <v>2</v>
      </c>
      <c r="F15" s="7" t="str">
        <f>stani3</f>
        <v>ｃｍ</v>
      </c>
      <c r="G15" s="7">
        <f>stanka3</f>
        <v>456</v>
      </c>
      <c r="H15" s="8">
        <f>skane3</f>
        <v>912</v>
      </c>
      <c r="I15" s="14">
        <f>sbiko3</f>
        <v>11236</v>
      </c>
    </row>
    <row r="16" spans="1:9" ht="18.75" x14ac:dyDescent="0.15">
      <c r="A16" s="16">
        <v>4</v>
      </c>
      <c r="B16" s="13" t="str">
        <f>code4</f>
        <v>A004</v>
      </c>
      <c r="C16" s="32" t="str">
        <f>sname4</f>
        <v>name4</v>
      </c>
      <c r="D16" s="33"/>
      <c r="E16" s="7">
        <f>skazu4</f>
        <v>5</v>
      </c>
      <c r="F16" s="7" t="str">
        <f>stani4</f>
        <v>セット</v>
      </c>
      <c r="G16" s="7">
        <f>stanka4</f>
        <v>1563</v>
      </c>
      <c r="H16" s="8">
        <f>skane44</f>
        <v>7815</v>
      </c>
      <c r="I16" s="14">
        <f>sbiko4</f>
        <v>11237</v>
      </c>
    </row>
    <row r="17" spans="1:9" ht="18.75" x14ac:dyDescent="0.15">
      <c r="A17" s="16">
        <v>5</v>
      </c>
      <c r="B17" s="13">
        <f>code5</f>
        <v>0</v>
      </c>
      <c r="C17" s="32" t="str">
        <f>sname5</f>
        <v>　　　</v>
      </c>
      <c r="D17" s="33"/>
      <c r="E17" s="7">
        <f>skazu5</f>
        <v>0</v>
      </c>
      <c r="F17" s="7" t="str">
        <f>stani5</f>
        <v>　　　</v>
      </c>
      <c r="G17" s="7" t="str">
        <f>stanka5</f>
        <v>　　　</v>
      </c>
      <c r="H17" s="8">
        <f>skane5</f>
        <v>0</v>
      </c>
      <c r="I17" s="14">
        <f>sbiko5</f>
        <v>0</v>
      </c>
    </row>
    <row r="18" spans="1:9" ht="18.75" x14ac:dyDescent="0.15">
      <c r="A18" s="16">
        <v>6</v>
      </c>
      <c r="B18" s="13">
        <f>code6</f>
        <v>0</v>
      </c>
      <c r="C18" s="32" t="str">
        <f>sname6</f>
        <v>　　　</v>
      </c>
      <c r="D18" s="33"/>
      <c r="E18" s="7">
        <f>skazu6</f>
        <v>0</v>
      </c>
      <c r="F18" s="7" t="str">
        <f>stani6</f>
        <v>　　　</v>
      </c>
      <c r="G18" s="7" t="str">
        <f>stanka6</f>
        <v>　　　</v>
      </c>
      <c r="H18" s="8">
        <f>skane6</f>
        <v>0</v>
      </c>
      <c r="I18" s="14">
        <f>sbiko6</f>
        <v>0</v>
      </c>
    </row>
    <row r="19" spans="1:9" ht="18.75" x14ac:dyDescent="0.15">
      <c r="A19" s="16">
        <v>7</v>
      </c>
      <c r="B19" s="13">
        <f>code6</f>
        <v>0</v>
      </c>
      <c r="C19" s="32" t="str">
        <f>sname7</f>
        <v>　　　</v>
      </c>
      <c r="D19" s="33"/>
      <c r="E19" s="7">
        <f>skazu7</f>
        <v>0</v>
      </c>
      <c r="F19" s="7" t="str">
        <f>stani7</f>
        <v>　　　</v>
      </c>
      <c r="G19" s="7" t="str">
        <f>stanka7</f>
        <v>　　　</v>
      </c>
      <c r="H19" s="8">
        <f>skane7</f>
        <v>0</v>
      </c>
      <c r="I19" s="14">
        <f>sbiko7</f>
        <v>0</v>
      </c>
    </row>
    <row r="20" spans="1:9" ht="18.75" x14ac:dyDescent="0.15">
      <c r="A20" s="16">
        <v>8</v>
      </c>
      <c r="B20" s="13">
        <f>code8</f>
        <v>0</v>
      </c>
      <c r="C20" s="32" t="str">
        <f>sname8</f>
        <v>　　　</v>
      </c>
      <c r="D20" s="33"/>
      <c r="E20" s="7">
        <f>skazu8</f>
        <v>0</v>
      </c>
      <c r="F20" s="7" t="str">
        <f>stani8</f>
        <v>　　　</v>
      </c>
      <c r="G20" s="7" t="str">
        <f>stanka8</f>
        <v>　　　</v>
      </c>
      <c r="H20" s="8">
        <f>skane8</f>
        <v>0</v>
      </c>
      <c r="I20" s="14">
        <f>sbiko8</f>
        <v>0</v>
      </c>
    </row>
    <row r="21" spans="1:9" ht="17.25" customHeight="1" x14ac:dyDescent="0.15">
      <c r="B21" s="34" t="s">
        <v>7</v>
      </c>
      <c r="C21" s="35"/>
      <c r="D21" s="35"/>
      <c r="E21" s="35"/>
      <c r="F21" s="35"/>
      <c r="G21" s="36"/>
      <c r="H21" s="28">
        <f>SUM(H13:H20)</f>
        <v>24857</v>
      </c>
      <c r="I21" s="29"/>
    </row>
    <row r="22" spans="1:9" ht="17.25" customHeight="1" x14ac:dyDescent="0.15">
      <c r="B22" s="47" t="s">
        <v>8</v>
      </c>
      <c r="C22" s="48"/>
      <c r="D22" s="48"/>
      <c r="E22" s="48"/>
      <c r="F22" s="48"/>
      <c r="G22" s="49"/>
      <c r="H22" s="28">
        <f>ROUND(H21*0.01,1)</f>
        <v>248.6</v>
      </c>
      <c r="I22" s="29"/>
    </row>
    <row r="23" spans="1:9" ht="18.75" x14ac:dyDescent="0.15">
      <c r="B23" s="45" t="s">
        <v>9</v>
      </c>
      <c r="C23" s="46"/>
      <c r="D23" s="46"/>
      <c r="E23" s="46"/>
      <c r="F23" s="46"/>
      <c r="G23" s="46"/>
      <c r="H23" s="27">
        <f>H21+H22</f>
        <v>25105.599999999999</v>
      </c>
      <c r="I23" s="27"/>
    </row>
    <row r="28" spans="1:9" x14ac:dyDescent="0.15">
      <c r="B28" s="2"/>
      <c r="C28" s="2"/>
    </row>
    <row r="29" spans="1:9" x14ac:dyDescent="0.15">
      <c r="B29" s="2"/>
      <c r="C29" s="15"/>
    </row>
    <row r="30" spans="1:9" x14ac:dyDescent="0.15">
      <c r="B30" s="2"/>
      <c r="C30" s="15"/>
    </row>
    <row r="31" spans="1:9" x14ac:dyDescent="0.15">
      <c r="B31" s="2"/>
      <c r="C31" s="15"/>
    </row>
    <row r="32" spans="1:9" x14ac:dyDescent="0.15">
      <c r="B32" s="2"/>
      <c r="C32" s="15"/>
    </row>
    <row r="33" spans="2:3" x14ac:dyDescent="0.15">
      <c r="B33" s="2"/>
      <c r="C33" s="15"/>
    </row>
    <row r="34" spans="2:3" x14ac:dyDescent="0.15">
      <c r="B34" s="2"/>
      <c r="C34" s="15"/>
    </row>
    <row r="35" spans="2:3" x14ac:dyDescent="0.15">
      <c r="B35" s="2"/>
      <c r="C35" s="15"/>
    </row>
    <row r="36" spans="2:3" x14ac:dyDescent="0.15">
      <c r="B36" s="2"/>
      <c r="C36" s="15"/>
    </row>
  </sheetData>
  <mergeCells count="19">
    <mergeCell ref="C13:D13"/>
    <mergeCell ref="D3:G3"/>
    <mergeCell ref="B5:E5"/>
    <mergeCell ref="B7:C7"/>
    <mergeCell ref="D10:E10"/>
    <mergeCell ref="C12:D12"/>
    <mergeCell ref="B23:G23"/>
    <mergeCell ref="H23:I23"/>
    <mergeCell ref="C14:D14"/>
    <mergeCell ref="C15:D15"/>
    <mergeCell ref="C16:D16"/>
    <mergeCell ref="C17:D17"/>
    <mergeCell ref="C18:D18"/>
    <mergeCell ref="C19:D19"/>
    <mergeCell ref="C20:D20"/>
    <mergeCell ref="B21:G21"/>
    <mergeCell ref="H21:I21"/>
    <mergeCell ref="B22:G22"/>
    <mergeCell ref="H22:I22"/>
  </mergeCells>
  <phoneticPr fontId="1"/>
  <pageMargins left="0.7" right="0.7" top="0.75" bottom="0.75" header="0.3" footer="0.3"/>
  <pageSetup paperSize="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G33" sqref="G33"/>
    </sheetView>
  </sheetViews>
  <sheetFormatPr defaultRowHeight="13.5" x14ac:dyDescent="0.15"/>
  <sheetData>
    <row r="1" spans="1:5" x14ac:dyDescent="0.15">
      <c r="A1" s="21" t="s">
        <v>13</v>
      </c>
      <c r="B1" s="21" t="s">
        <v>1</v>
      </c>
      <c r="C1" s="21" t="s">
        <v>3</v>
      </c>
      <c r="D1" s="21" t="s">
        <v>4</v>
      </c>
      <c r="E1" s="21" t="s">
        <v>60</v>
      </c>
    </row>
    <row r="2" spans="1:5" x14ac:dyDescent="0.15">
      <c r="A2" s="21" t="s">
        <v>14</v>
      </c>
      <c r="B2" s="21" t="s">
        <v>18</v>
      </c>
      <c r="C2" s="21" t="s">
        <v>22</v>
      </c>
      <c r="D2" s="21">
        <v>123</v>
      </c>
      <c r="E2" s="21">
        <v>100</v>
      </c>
    </row>
    <row r="3" spans="1:5" x14ac:dyDescent="0.15">
      <c r="A3" s="21" t="s">
        <v>15</v>
      </c>
      <c r="B3" s="21" t="s">
        <v>19</v>
      </c>
      <c r="C3" s="21" t="s">
        <v>23</v>
      </c>
      <c r="D3" s="21">
        <v>500</v>
      </c>
      <c r="E3" s="21">
        <v>101</v>
      </c>
    </row>
    <row r="4" spans="1:5" x14ac:dyDescent="0.15">
      <c r="A4" s="21" t="s">
        <v>16</v>
      </c>
      <c r="B4" s="21" t="s">
        <v>20</v>
      </c>
      <c r="C4" s="21" t="s">
        <v>24</v>
      </c>
      <c r="D4" s="21">
        <v>456</v>
      </c>
      <c r="E4" s="21">
        <v>102</v>
      </c>
    </row>
    <row r="5" spans="1:5" x14ac:dyDescent="0.15">
      <c r="A5" s="21" t="s">
        <v>17</v>
      </c>
      <c r="B5" s="21" t="s">
        <v>21</v>
      </c>
      <c r="C5" s="21" t="s">
        <v>25</v>
      </c>
      <c r="D5" s="21">
        <v>1563</v>
      </c>
      <c r="E5" s="21">
        <v>103</v>
      </c>
    </row>
    <row r="7" spans="1:5" x14ac:dyDescent="0.15">
      <c r="E7" t="s">
        <v>61</v>
      </c>
    </row>
    <row r="8" spans="1:5" x14ac:dyDescent="0.15">
      <c r="E8" t="s">
        <v>62</v>
      </c>
    </row>
    <row r="10" spans="1:5" x14ac:dyDescent="0.15">
      <c r="A10" s="20" t="s">
        <v>13</v>
      </c>
      <c r="B10" s="20" t="s">
        <v>1</v>
      </c>
      <c r="C10" s="20" t="s">
        <v>33</v>
      </c>
      <c r="D10" s="20" t="s">
        <v>31</v>
      </c>
      <c r="E10" s="20" t="s">
        <v>32</v>
      </c>
    </row>
    <row r="11" spans="1:5" ht="21" x14ac:dyDescent="0.15">
      <c r="A11" s="20" t="s">
        <v>50</v>
      </c>
      <c r="B11" s="20" t="s">
        <v>29</v>
      </c>
      <c r="C11" s="20" t="str">
        <f>PHONETIC(D11)</f>
        <v>100-00011-4</v>
      </c>
      <c r="D11" s="20" t="s" ph="1">
        <v>39</v>
      </c>
      <c r="E11" s="20" t="s">
        <v>34</v>
      </c>
    </row>
    <row r="12" spans="1:5" ht="21" x14ac:dyDescent="0.15">
      <c r="A12" s="20" t="s">
        <v>48</v>
      </c>
      <c r="B12" s="20" t="s">
        <v>30</v>
      </c>
      <c r="C12" s="20" t="str">
        <f t="shared" ref="C12:C15" si="0">PHONETIC(D12)</f>
        <v>100-00011-5</v>
      </c>
      <c r="D12" s="20" t="s" ph="1">
        <v>40</v>
      </c>
      <c r="E12" s="20" t="s">
        <v>35</v>
      </c>
    </row>
    <row r="13" spans="1:5" ht="21" x14ac:dyDescent="0.15">
      <c r="A13" s="20" t="s">
        <v>49</v>
      </c>
      <c r="B13" s="20" t="s">
        <v>26</v>
      </c>
      <c r="C13" s="20" t="str">
        <f t="shared" si="0"/>
        <v>100-00011-6</v>
      </c>
      <c r="D13" s="20" t="s" ph="1">
        <v>41</v>
      </c>
      <c r="E13" s="20" t="s">
        <v>36</v>
      </c>
    </row>
    <row r="14" spans="1:5" ht="21" x14ac:dyDescent="0.15">
      <c r="A14" s="20" t="s">
        <v>51</v>
      </c>
      <c r="B14" s="20" t="s">
        <v>27</v>
      </c>
      <c r="C14" s="20" t="str">
        <f t="shared" si="0"/>
        <v>100-00011-7</v>
      </c>
      <c r="D14" s="20" t="s" ph="1">
        <v>42</v>
      </c>
      <c r="E14" s="20" t="s">
        <v>37</v>
      </c>
    </row>
    <row r="15" spans="1:5" ht="21" x14ac:dyDescent="0.15">
      <c r="A15" s="20" t="s">
        <v>52</v>
      </c>
      <c r="B15" s="20" t="s">
        <v>28</v>
      </c>
      <c r="C15" s="20" t="str">
        <f t="shared" si="0"/>
        <v>100-00011-8</v>
      </c>
      <c r="D15" s="20" t="s" ph="1">
        <v>43</v>
      </c>
      <c r="E15" s="20" t="s">
        <v>38</v>
      </c>
    </row>
    <row r="21" spans="3:3" x14ac:dyDescent="0.15">
      <c r="C21" t="s">
        <v>58</v>
      </c>
    </row>
    <row r="22" spans="3:3" x14ac:dyDescent="0.15">
      <c r="C22" t="s">
        <v>59</v>
      </c>
    </row>
    <row r="35" ht="17.25" customHeight="1" x14ac:dyDescent="0.15"/>
  </sheetData>
  <sortState ref="A11:E15">
    <sortCondition ref="A10:A14"/>
  </sortState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75</vt:i4>
      </vt:variant>
    </vt:vector>
  </HeadingPairs>
  <TitlesOfParts>
    <vt:vector size="78" baseType="lpstr">
      <vt:lpstr>請求書</vt:lpstr>
      <vt:lpstr>領収書</vt:lpstr>
      <vt:lpstr>マスター</vt:lpstr>
      <vt:lpstr>aagaku</vt:lpstr>
      <vt:lpstr>ccmei</vt:lpstr>
      <vt:lpstr>code1</vt:lpstr>
      <vt:lpstr>code2</vt:lpstr>
      <vt:lpstr>code3</vt:lpstr>
      <vt:lpstr>code4</vt:lpstr>
      <vt:lpstr>code5</vt:lpstr>
      <vt:lpstr>code6</vt:lpstr>
      <vt:lpstr>code7</vt:lpstr>
      <vt:lpstr>code8</vt:lpstr>
      <vt:lpstr>kinsyou</vt:lpstr>
      <vt:lpstr>kintax</vt:lpstr>
      <vt:lpstr>ｋｋ</vt:lpstr>
      <vt:lpstr>kkadr</vt:lpstr>
      <vt:lpstr>kkjno</vt:lpstr>
      <vt:lpstr>kkname</vt:lpstr>
      <vt:lpstr>kktbl</vt:lpstr>
      <vt:lpstr>kktel</vt:lpstr>
      <vt:lpstr>mttl</vt:lpstr>
      <vt:lpstr>請求書!Print_Area</vt:lpstr>
      <vt:lpstr>領収書!Print_Area</vt:lpstr>
      <vt:lpstr>sbiko1</vt:lpstr>
      <vt:lpstr>sbiko2</vt:lpstr>
      <vt:lpstr>sbiko3</vt:lpstr>
      <vt:lpstr>sbiko4</vt:lpstr>
      <vt:lpstr>sbiko5</vt:lpstr>
      <vt:lpstr>sbiko6</vt:lpstr>
      <vt:lpstr>sbiko7</vt:lpstr>
      <vt:lpstr>sbiko8</vt:lpstr>
      <vt:lpstr>seihin</vt:lpstr>
      <vt:lpstr>skaaazu2</vt:lpstr>
      <vt:lpstr>skane1</vt:lpstr>
      <vt:lpstr>skane2</vt:lpstr>
      <vt:lpstr>skane3</vt:lpstr>
      <vt:lpstr>skane44</vt:lpstr>
      <vt:lpstr>skane5</vt:lpstr>
      <vt:lpstr>skane6</vt:lpstr>
      <vt:lpstr>skane7</vt:lpstr>
      <vt:lpstr>skane8</vt:lpstr>
      <vt:lpstr>skazu1</vt:lpstr>
      <vt:lpstr>skazu2</vt:lpstr>
      <vt:lpstr>skazu3</vt:lpstr>
      <vt:lpstr>skazu4</vt:lpstr>
      <vt:lpstr>skazu5</vt:lpstr>
      <vt:lpstr>skazu6</vt:lpstr>
      <vt:lpstr>skazu7</vt:lpstr>
      <vt:lpstr>skazu8</vt:lpstr>
      <vt:lpstr>sname1</vt:lpstr>
      <vt:lpstr>sname2</vt:lpstr>
      <vt:lpstr>sname3</vt:lpstr>
      <vt:lpstr>sname4</vt:lpstr>
      <vt:lpstr>sname5</vt:lpstr>
      <vt:lpstr>sname6</vt:lpstr>
      <vt:lpstr>sname7</vt:lpstr>
      <vt:lpstr>sname8</vt:lpstr>
      <vt:lpstr>ssname</vt:lpstr>
      <vt:lpstr>sstan</vt:lpstr>
      <vt:lpstr>stani1</vt:lpstr>
      <vt:lpstr>stani2</vt:lpstr>
      <vt:lpstr>stani3</vt:lpstr>
      <vt:lpstr>stani4</vt:lpstr>
      <vt:lpstr>stani5</vt:lpstr>
      <vt:lpstr>stani6</vt:lpstr>
      <vt:lpstr>stani7</vt:lpstr>
      <vt:lpstr>stani8</vt:lpstr>
      <vt:lpstr>stanka1</vt:lpstr>
      <vt:lpstr>stanka2</vt:lpstr>
      <vt:lpstr>stanka3</vt:lpstr>
      <vt:lpstr>stanka4</vt:lpstr>
      <vt:lpstr>stanka5</vt:lpstr>
      <vt:lpstr>stanka6</vt:lpstr>
      <vt:lpstr>stanka7</vt:lpstr>
      <vt:lpstr>stanka8</vt:lpstr>
      <vt:lpstr>tanka</vt:lpstr>
      <vt:lpstr>会社名１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alone60 takaharu</dc:creator>
  <cp:lastModifiedBy>alone60 takaharu</cp:lastModifiedBy>
  <cp:lastPrinted>2023-02-27T23:34:24Z</cp:lastPrinted>
  <dcterms:created xsi:type="dcterms:W3CDTF">2022-06-17T01:31:35Z</dcterms:created>
  <dcterms:modified xsi:type="dcterms:W3CDTF">2023-02-27T23:53:15Z</dcterms:modified>
</cp:coreProperties>
</file>